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6" windowWidth="19140" windowHeight="11580" tabRatio="922" firstSheet="14" activeTab="19"/>
  </bookViews>
  <sheets>
    <sheet name="Input" sheetId="17" r:id="rId1"/>
    <sheet name="Output" sheetId="22" r:id="rId2"/>
    <sheet name="Document Sources and Data" sheetId="1" r:id="rId3"/>
    <sheet name="GIS Sources and Data" sheetId="2" r:id="rId4"/>
    <sheet name="Physical Supply by HUC 8 Detail" sheetId="3" r:id="rId5"/>
    <sheet name="Physical Supply by HUC 8" sheetId="4" r:id="rId6"/>
    <sheet name="Water Use Current Detail" sheetId="5" r:id="rId7"/>
    <sheet name="Water Use Current M&amp;I" sheetId="15" r:id="rId8"/>
    <sheet name="Water Use Current Ag" sheetId="16" r:id="rId9"/>
    <sheet name="Water Use Current Thermo" sheetId="12" r:id="rId10"/>
    <sheet name="Current Groundwater Detail" sheetId="6" r:id="rId11"/>
    <sheet name="Current Groundwater Pumping" sheetId="14" r:id="rId12"/>
    <sheet name="Water Use Future Detail" sheetId="7" r:id="rId13"/>
    <sheet name="Water Use Future M&amp;I" sheetId="18" r:id="rId14"/>
    <sheet name="Water Use Future Agriculture" sheetId="19" r:id="rId15"/>
    <sheet name="Recharge Detail" sheetId="8" r:id="rId16"/>
    <sheet name="Recharge" sheetId="9" r:id="rId17"/>
    <sheet name="Storage Details" sheetId="10" r:id="rId18"/>
    <sheet name="Storage" sheetId="11" r:id="rId19"/>
    <sheet name="Species Details" sheetId="23" r:id="rId20"/>
    <sheet name="Species" sheetId="13" r:id="rId21"/>
    <sheet name="Available Water Details" sheetId="20" r:id="rId22"/>
    <sheet name="Available Water" sheetId="21" r:id="rId23"/>
  </sheets>
  <definedNames>
    <definedName name="_xlnm._FilterDatabase" localSheetId="7" hidden="1">'Water Use Current M&amp;I'!$H$139:$H$152</definedName>
  </definedNames>
  <calcPr calcId="145621"/>
</workbook>
</file>

<file path=xl/calcChain.xml><?xml version="1.0" encoding="utf-8"?>
<calcChain xmlns="http://schemas.openxmlformats.org/spreadsheetml/2006/main">
  <c r="M78" i="22" l="1"/>
  <c r="M77" i="22"/>
  <c r="Q78" i="22" l="1"/>
  <c r="R78" i="22"/>
  <c r="S78" i="22"/>
  <c r="R77" i="22"/>
  <c r="S77" i="22"/>
  <c r="Q77" i="22"/>
  <c r="Q66" i="22"/>
  <c r="R66" i="22"/>
  <c r="S66" i="22"/>
  <c r="Q67" i="22"/>
  <c r="R67" i="22"/>
  <c r="S67" i="22"/>
  <c r="Q68" i="22"/>
  <c r="R68" i="22"/>
  <c r="S68" i="22"/>
  <c r="Q69" i="22"/>
  <c r="R69" i="22"/>
  <c r="S69" i="22"/>
  <c r="Q70" i="22"/>
  <c r="R70" i="22"/>
  <c r="S70" i="22"/>
  <c r="Q71" i="22"/>
  <c r="R71" i="22"/>
  <c r="S71" i="22"/>
  <c r="Q72" i="22"/>
  <c r="R72" i="22"/>
  <c r="S72" i="22"/>
  <c r="Q73" i="22"/>
  <c r="R73" i="22"/>
  <c r="S73" i="22"/>
  <c r="Q74" i="22"/>
  <c r="R74" i="22"/>
  <c r="S74" i="22"/>
  <c r="Q75" i="22"/>
  <c r="R75" i="22"/>
  <c r="S75" i="22"/>
  <c r="Q76" i="22"/>
  <c r="R76" i="22"/>
  <c r="S76" i="22"/>
  <c r="R65" i="22"/>
  <c r="S65" i="22"/>
  <c r="Q65" i="22"/>
  <c r="Q35" i="22"/>
  <c r="R35" i="22"/>
  <c r="S35" i="22"/>
  <c r="Q36" i="22"/>
  <c r="R36" i="22"/>
  <c r="S36" i="22"/>
  <c r="Q37" i="22"/>
  <c r="R37" i="22"/>
  <c r="S37" i="22"/>
  <c r="Q38" i="22"/>
  <c r="R38" i="22"/>
  <c r="S38" i="22"/>
  <c r="Q39" i="22"/>
  <c r="R39" i="22"/>
  <c r="S39" i="22"/>
  <c r="Q40" i="22"/>
  <c r="R40" i="22"/>
  <c r="S40" i="22"/>
  <c r="Q41" i="22"/>
  <c r="R41" i="22"/>
  <c r="S41" i="22"/>
  <c r="Q42" i="22"/>
  <c r="R42" i="22"/>
  <c r="S42" i="22"/>
  <c r="Q43" i="22"/>
  <c r="R43" i="22"/>
  <c r="S43" i="22"/>
  <c r="Q44" i="22"/>
  <c r="R44" i="22"/>
  <c r="S44" i="22"/>
  <c r="Q45" i="22"/>
  <c r="R45" i="22"/>
  <c r="S45" i="22"/>
  <c r="Q46" i="22"/>
  <c r="R46" i="22"/>
  <c r="S46" i="22"/>
  <c r="R34" i="22"/>
  <c r="S34" i="22"/>
  <c r="Q34" i="22"/>
  <c r="Q25" i="22"/>
  <c r="R25" i="22"/>
  <c r="S25" i="22"/>
  <c r="Q26" i="22"/>
  <c r="R26" i="22"/>
  <c r="S26" i="22"/>
  <c r="Q27" i="22"/>
  <c r="R27" i="22"/>
  <c r="S27" i="22"/>
  <c r="Q28" i="22"/>
  <c r="R28" i="22"/>
  <c r="S28" i="22"/>
  <c r="Q29" i="22"/>
  <c r="R29" i="22"/>
  <c r="S29" i="22"/>
  <c r="Q30" i="22"/>
  <c r="R30" i="22"/>
  <c r="S30" i="22"/>
  <c r="Q31" i="22"/>
  <c r="R31" i="22"/>
  <c r="S31" i="22"/>
  <c r="Q32" i="22"/>
  <c r="R32" i="22"/>
  <c r="S32" i="22"/>
  <c r="Q33" i="22"/>
  <c r="R33" i="22"/>
  <c r="S33" i="22"/>
  <c r="R24" i="22"/>
  <c r="S24" i="22"/>
  <c r="Q24" i="22"/>
  <c r="Q81" i="22"/>
  <c r="R81" i="22"/>
  <c r="S81" i="22"/>
  <c r="Q82" i="22"/>
  <c r="R82" i="22"/>
  <c r="S82" i="22"/>
  <c r="Q83" i="22"/>
  <c r="R83" i="22"/>
  <c r="S83" i="22"/>
  <c r="Q84" i="22"/>
  <c r="R84" i="22"/>
  <c r="S84" i="22"/>
  <c r="Q85" i="22"/>
  <c r="R85" i="22"/>
  <c r="S85" i="22"/>
  <c r="Q86" i="22"/>
  <c r="R86" i="22"/>
  <c r="S86" i="22"/>
  <c r="Q87" i="22"/>
  <c r="R87" i="22"/>
  <c r="S87" i="22"/>
  <c r="R80" i="22"/>
  <c r="S80" i="22"/>
  <c r="Q80" i="22"/>
  <c r="Q6" i="22"/>
  <c r="R6" i="22"/>
  <c r="S6" i="22"/>
  <c r="Q7" i="22"/>
  <c r="R7" i="22"/>
  <c r="S7" i="22"/>
  <c r="Q8" i="22"/>
  <c r="R8" i="22"/>
  <c r="S8" i="22"/>
  <c r="Q9" i="22"/>
  <c r="R9" i="22"/>
  <c r="S9" i="22"/>
  <c r="Q10" i="22"/>
  <c r="R10" i="22"/>
  <c r="S10" i="22"/>
  <c r="Q11" i="22"/>
  <c r="R11" i="22"/>
  <c r="S11" i="22"/>
  <c r="Q12" i="22"/>
  <c r="R12" i="22"/>
  <c r="S12" i="22"/>
  <c r="Q13" i="22"/>
  <c r="R13" i="22"/>
  <c r="S13" i="22"/>
  <c r="Q14" i="22"/>
  <c r="R14" i="22"/>
  <c r="S14" i="22"/>
  <c r="Q15" i="22"/>
  <c r="R15" i="22"/>
  <c r="S15" i="22"/>
  <c r="Q16" i="22"/>
  <c r="R16" i="22"/>
  <c r="S16" i="22"/>
  <c r="Q17" i="22"/>
  <c r="R17" i="22"/>
  <c r="S17" i="22"/>
  <c r="Q18" i="22"/>
  <c r="R18" i="22"/>
  <c r="S18" i="22"/>
  <c r="Q19" i="22"/>
  <c r="R19" i="22"/>
  <c r="S19" i="22"/>
  <c r="Q20" i="22"/>
  <c r="R20" i="22"/>
  <c r="S20" i="22"/>
  <c r="Q21" i="22"/>
  <c r="R21" i="22"/>
  <c r="S21" i="22"/>
  <c r="Q22" i="22"/>
  <c r="R22" i="22"/>
  <c r="S22" i="22"/>
  <c r="Q23" i="22"/>
  <c r="R23" i="22"/>
  <c r="S23" i="22"/>
  <c r="R5" i="22"/>
  <c r="S5" i="22"/>
  <c r="Q5" i="22"/>
  <c r="P6" i="22"/>
  <c r="P7" i="22"/>
  <c r="P8" i="22"/>
  <c r="P9" i="22"/>
  <c r="P10" i="22"/>
  <c r="P11" i="22"/>
  <c r="P12" i="22"/>
  <c r="P13" i="22"/>
  <c r="P14" i="22"/>
  <c r="P15" i="22"/>
  <c r="P16" i="22"/>
  <c r="P17" i="22"/>
  <c r="P18" i="22"/>
  <c r="P19" i="22"/>
  <c r="P20" i="22"/>
  <c r="P21" i="22"/>
  <c r="P22" i="22"/>
  <c r="P23" i="22"/>
  <c r="P24" i="22"/>
  <c r="P25" i="22"/>
  <c r="P26" i="22"/>
  <c r="P27" i="22"/>
  <c r="P28" i="22"/>
  <c r="P29" i="22"/>
  <c r="P30" i="22"/>
  <c r="P31" i="22"/>
  <c r="P32" i="22"/>
  <c r="P33" i="22"/>
  <c r="P34" i="22"/>
  <c r="P35" i="22"/>
  <c r="P36" i="22"/>
  <c r="P37" i="22"/>
  <c r="P38" i="22"/>
  <c r="P39" i="22"/>
  <c r="P40" i="22"/>
  <c r="P41" i="22"/>
  <c r="P42" i="22"/>
  <c r="P43" i="22"/>
  <c r="P44" i="22"/>
  <c r="P45" i="22"/>
  <c r="P46" i="22"/>
  <c r="P47" i="22"/>
  <c r="P48" i="22"/>
  <c r="P49" i="22"/>
  <c r="P50" i="22"/>
  <c r="P51" i="22"/>
  <c r="P52" i="22"/>
  <c r="P53" i="22"/>
  <c r="P54" i="22"/>
  <c r="P55" i="22"/>
  <c r="P56" i="22"/>
  <c r="P57" i="22"/>
  <c r="P58" i="22"/>
  <c r="P59" i="22"/>
  <c r="P60" i="22"/>
  <c r="P61" i="22"/>
  <c r="P62" i="22"/>
  <c r="P63" i="22"/>
  <c r="P64" i="22"/>
  <c r="P65" i="22"/>
  <c r="P66" i="22"/>
  <c r="P67" i="22"/>
  <c r="P68" i="22"/>
  <c r="P69" i="22"/>
  <c r="P70" i="22"/>
  <c r="P71" i="22"/>
  <c r="P72" i="22"/>
  <c r="P73" i="22"/>
  <c r="P74" i="22"/>
  <c r="P75" i="22"/>
  <c r="P76" i="22"/>
  <c r="P77" i="22"/>
  <c r="P78" i="22"/>
  <c r="P79" i="22"/>
  <c r="P80" i="22"/>
  <c r="P81" i="22"/>
  <c r="P82" i="22"/>
  <c r="P83" i="22"/>
  <c r="P84" i="22"/>
  <c r="P5" i="22"/>
  <c r="O6" i="22"/>
  <c r="O7" i="22"/>
  <c r="O8" i="22"/>
  <c r="O9" i="22"/>
  <c r="O10" i="22"/>
  <c r="O11" i="22"/>
  <c r="O12" i="22"/>
  <c r="O13" i="22"/>
  <c r="O14" i="22"/>
  <c r="O15" i="22"/>
  <c r="O16" i="22"/>
  <c r="O17" i="22"/>
  <c r="O18" i="22"/>
  <c r="O19" i="22"/>
  <c r="O20" i="22"/>
  <c r="O21" i="22"/>
  <c r="O22" i="22"/>
  <c r="O23" i="22"/>
  <c r="O24" i="22"/>
  <c r="O25" i="22"/>
  <c r="O26" i="22"/>
  <c r="O27" i="22"/>
  <c r="O28" i="22"/>
  <c r="O29" i="22"/>
  <c r="O30" i="22"/>
  <c r="O31" i="22"/>
  <c r="O32" i="22"/>
  <c r="O33" i="22"/>
  <c r="O34" i="22"/>
  <c r="O35" i="22"/>
  <c r="O36" i="22"/>
  <c r="O37" i="22"/>
  <c r="O38" i="22"/>
  <c r="O39" i="22"/>
  <c r="O40" i="22"/>
  <c r="O41" i="22"/>
  <c r="O42" i="22"/>
  <c r="O43" i="22"/>
  <c r="O44" i="22"/>
  <c r="O45" i="22"/>
  <c r="O46" i="22"/>
  <c r="O47" i="22"/>
  <c r="O48" i="22"/>
  <c r="O49" i="22"/>
  <c r="O50" i="22"/>
  <c r="O51" i="22"/>
  <c r="O52" i="22"/>
  <c r="O53" i="22"/>
  <c r="O54" i="22"/>
  <c r="O55" i="22"/>
  <c r="O56" i="22"/>
  <c r="O57" i="22"/>
  <c r="O58" i="22"/>
  <c r="O59" i="22"/>
  <c r="O60" i="22"/>
  <c r="O61" i="22"/>
  <c r="O62" i="22"/>
  <c r="O63" i="22"/>
  <c r="O64" i="22"/>
  <c r="O65" i="22"/>
  <c r="O66" i="22"/>
  <c r="O67" i="22"/>
  <c r="O68" i="22"/>
  <c r="O69" i="22"/>
  <c r="O70" i="22"/>
  <c r="O71" i="22"/>
  <c r="O72" i="22"/>
  <c r="O73" i="22"/>
  <c r="O74" i="22"/>
  <c r="O75" i="22"/>
  <c r="O76" i="22"/>
  <c r="O77" i="22"/>
  <c r="O78" i="22"/>
  <c r="O79" i="22"/>
  <c r="O80" i="22"/>
  <c r="O81" i="22"/>
  <c r="O82" i="22"/>
  <c r="O83" i="22"/>
  <c r="O84" i="22"/>
  <c r="O85" i="22"/>
  <c r="O86" i="22"/>
  <c r="O87" i="22"/>
  <c r="O5" i="22"/>
  <c r="N6" i="22"/>
  <c r="N7" i="22"/>
  <c r="N8" i="22"/>
  <c r="N9" i="22"/>
  <c r="N10" i="22"/>
  <c r="N11" i="22"/>
  <c r="N12" i="22"/>
  <c r="N13" i="22"/>
  <c r="N14" i="22"/>
  <c r="N15" i="22"/>
  <c r="N16" i="22"/>
  <c r="N17" i="22"/>
  <c r="N18" i="22"/>
  <c r="N19" i="22"/>
  <c r="N20" i="22"/>
  <c r="N21" i="22"/>
  <c r="N22" i="22"/>
  <c r="N23" i="22"/>
  <c r="N24" i="22"/>
  <c r="N25" i="22"/>
  <c r="N26" i="22"/>
  <c r="N27" i="22"/>
  <c r="N28" i="22"/>
  <c r="N29" i="22"/>
  <c r="N30" i="22"/>
  <c r="N31" i="22"/>
  <c r="N32" i="22"/>
  <c r="N33" i="22"/>
  <c r="N34" i="22"/>
  <c r="N35" i="22"/>
  <c r="N36" i="22"/>
  <c r="N37" i="22"/>
  <c r="N38" i="22"/>
  <c r="N39" i="22"/>
  <c r="N40" i="22"/>
  <c r="N41" i="22"/>
  <c r="N42" i="22"/>
  <c r="N43" i="22"/>
  <c r="N44" i="22"/>
  <c r="N45" i="22"/>
  <c r="N46" i="22"/>
  <c r="N47" i="22"/>
  <c r="N48" i="22"/>
  <c r="N49" i="22"/>
  <c r="N50" i="22"/>
  <c r="N51" i="22"/>
  <c r="N52" i="22"/>
  <c r="N53" i="22"/>
  <c r="N54" i="22"/>
  <c r="N55" i="22"/>
  <c r="N56" i="22"/>
  <c r="N57" i="22"/>
  <c r="N58" i="22"/>
  <c r="N59" i="22"/>
  <c r="N60" i="22"/>
  <c r="N61" i="22"/>
  <c r="N62" i="22"/>
  <c r="N63" i="22"/>
  <c r="N64" i="22"/>
  <c r="N65" i="22"/>
  <c r="N66" i="22"/>
  <c r="N67" i="22"/>
  <c r="N68" i="22"/>
  <c r="N69" i="22"/>
  <c r="N70" i="22"/>
  <c r="N71" i="22"/>
  <c r="N72" i="22"/>
  <c r="N73" i="22"/>
  <c r="N74" i="22"/>
  <c r="N75" i="22"/>
  <c r="N76" i="22"/>
  <c r="N77" i="22"/>
  <c r="N78" i="22"/>
  <c r="N79" i="22"/>
  <c r="N80" i="22"/>
  <c r="N81" i="22"/>
  <c r="N82" i="22"/>
  <c r="N83" i="22"/>
  <c r="N84" i="22"/>
  <c r="N85" i="22"/>
  <c r="N86" i="22"/>
  <c r="N87" i="22"/>
  <c r="N5" i="22"/>
  <c r="M76" i="22"/>
  <c r="M66" i="22"/>
  <c r="M67" i="22"/>
  <c r="M68" i="22"/>
  <c r="M69" i="22"/>
  <c r="M70" i="22"/>
  <c r="M71" i="22"/>
  <c r="M72" i="22"/>
  <c r="M73" i="22"/>
  <c r="M74" i="22"/>
  <c r="M75" i="22"/>
  <c r="M65" i="22"/>
  <c r="M35" i="22"/>
  <c r="M36" i="22"/>
  <c r="M37" i="22"/>
  <c r="M38" i="22"/>
  <c r="M39" i="22"/>
  <c r="M40" i="22"/>
  <c r="M41" i="22"/>
  <c r="M42" i="22"/>
  <c r="M43" i="22"/>
  <c r="M44" i="22"/>
  <c r="M45" i="22"/>
  <c r="M46" i="22"/>
  <c r="M34" i="22"/>
  <c r="M48" i="22"/>
  <c r="M49" i="22"/>
  <c r="M50" i="22"/>
  <c r="M51" i="22"/>
  <c r="M52" i="22"/>
  <c r="M53" i="22"/>
  <c r="M54" i="22"/>
  <c r="M55" i="22"/>
  <c r="M56" i="22"/>
  <c r="M57" i="22"/>
  <c r="M58" i="22"/>
  <c r="M59" i="22"/>
  <c r="M60" i="22"/>
  <c r="M61" i="22"/>
  <c r="M62" i="22"/>
  <c r="M63" i="22"/>
  <c r="M64" i="22"/>
  <c r="M47" i="22"/>
  <c r="M25" i="22"/>
  <c r="M26" i="22"/>
  <c r="M27" i="22"/>
  <c r="M28" i="22"/>
  <c r="M29" i="22"/>
  <c r="M30" i="22"/>
  <c r="M31" i="22"/>
  <c r="M32" i="22"/>
  <c r="M33" i="22"/>
  <c r="M24" i="22"/>
  <c r="M81" i="22"/>
  <c r="M82" i="22"/>
  <c r="M83" i="22"/>
  <c r="M84" i="22"/>
  <c r="M85" i="22"/>
  <c r="M86" i="22"/>
  <c r="M87" i="22"/>
  <c r="M80" i="22"/>
  <c r="M6" i="22"/>
  <c r="M7" i="22"/>
  <c r="M8" i="22"/>
  <c r="M9" i="22"/>
  <c r="M10" i="22"/>
  <c r="M11" i="22"/>
  <c r="M12" i="22"/>
  <c r="M13" i="22"/>
  <c r="M14" i="22"/>
  <c r="M15" i="22"/>
  <c r="M16" i="22"/>
  <c r="M17" i="22"/>
  <c r="M18" i="22"/>
  <c r="M19" i="22"/>
  <c r="M20" i="22"/>
  <c r="M21" i="22"/>
  <c r="M22" i="22"/>
  <c r="M23" i="22"/>
  <c r="M5" i="22"/>
  <c r="L78" i="22"/>
  <c r="L77" i="22"/>
  <c r="L76" i="22"/>
  <c r="L66" i="22"/>
  <c r="L67" i="22"/>
  <c r="L68" i="22"/>
  <c r="L69" i="22"/>
  <c r="L70" i="22"/>
  <c r="L71" i="22"/>
  <c r="L72" i="22"/>
  <c r="L73" i="22"/>
  <c r="L74" i="22"/>
  <c r="L75" i="22"/>
  <c r="L65" i="22"/>
  <c r="L35" i="22"/>
  <c r="L36" i="22"/>
  <c r="L37" i="22"/>
  <c r="L38" i="22"/>
  <c r="L39" i="22"/>
  <c r="L40" i="22"/>
  <c r="L41" i="22"/>
  <c r="L42" i="22"/>
  <c r="L43" i="22"/>
  <c r="L44" i="22"/>
  <c r="L45" i="22"/>
  <c r="L46" i="22"/>
  <c r="L34" i="22"/>
  <c r="L48" i="22"/>
  <c r="L49" i="22"/>
  <c r="L50" i="22"/>
  <c r="L51" i="22"/>
  <c r="L52" i="22"/>
  <c r="L53" i="22"/>
  <c r="L54" i="22"/>
  <c r="L55" i="22"/>
  <c r="L56" i="22"/>
  <c r="L57" i="22"/>
  <c r="L58" i="22"/>
  <c r="L59" i="22"/>
  <c r="L60" i="22"/>
  <c r="L61" i="22"/>
  <c r="L62" i="22"/>
  <c r="L63" i="22"/>
  <c r="L64" i="22"/>
  <c r="L47" i="22"/>
  <c r="L25" i="22"/>
  <c r="L26" i="22"/>
  <c r="L27" i="22"/>
  <c r="L28" i="22"/>
  <c r="L29" i="22"/>
  <c r="L30" i="22"/>
  <c r="L31" i="22"/>
  <c r="L32" i="22"/>
  <c r="L33" i="22"/>
  <c r="L24" i="22"/>
  <c r="L81" i="22"/>
  <c r="L82" i="22"/>
  <c r="L83" i="22"/>
  <c r="L84" i="22"/>
  <c r="L85" i="22"/>
  <c r="L86" i="22"/>
  <c r="L87" i="22"/>
  <c r="L80" i="22"/>
  <c r="L6" i="22"/>
  <c r="L7" i="22"/>
  <c r="L8" i="22"/>
  <c r="L9" i="22"/>
  <c r="L10" i="22"/>
  <c r="L11" i="22"/>
  <c r="L12" i="22"/>
  <c r="L13" i="22"/>
  <c r="L14" i="22"/>
  <c r="L15" i="22"/>
  <c r="L16" i="22"/>
  <c r="L17" i="22"/>
  <c r="L18" i="22"/>
  <c r="L19" i="22"/>
  <c r="L20" i="22"/>
  <c r="L21" i="22"/>
  <c r="L22" i="22"/>
  <c r="L23" i="22"/>
  <c r="L5" i="22"/>
  <c r="J81" i="22"/>
  <c r="J82" i="22"/>
  <c r="J83" i="22"/>
  <c r="J84" i="22"/>
  <c r="J85" i="22"/>
  <c r="J86" i="22"/>
  <c r="J87" i="22"/>
  <c r="J80" i="22"/>
  <c r="J57" i="22"/>
  <c r="J58" i="22"/>
  <c r="J59" i="22"/>
  <c r="J60" i="22"/>
  <c r="J61" i="22"/>
  <c r="J62" i="22"/>
  <c r="J63" i="22"/>
  <c r="J64" i="22"/>
  <c r="J65" i="22"/>
  <c r="J66" i="22"/>
  <c r="J67" i="22"/>
  <c r="J68" i="22"/>
  <c r="J69" i="22"/>
  <c r="J70" i="22"/>
  <c r="J71" i="22"/>
  <c r="J72" i="22"/>
  <c r="J73" i="22"/>
  <c r="J74" i="22"/>
  <c r="J75" i="22"/>
  <c r="J76" i="22"/>
  <c r="J77" i="22"/>
  <c r="J78" i="22"/>
  <c r="J35" i="22"/>
  <c r="J36" i="22"/>
  <c r="J37" i="22"/>
  <c r="J38" i="22"/>
  <c r="J39" i="22"/>
  <c r="J40" i="22"/>
  <c r="J41" i="22"/>
  <c r="J42" i="22"/>
  <c r="J43" i="22"/>
  <c r="J44" i="22"/>
  <c r="J45" i="22"/>
  <c r="J46" i="22"/>
  <c r="J47" i="22"/>
  <c r="J48" i="22"/>
  <c r="J49" i="22"/>
  <c r="J50" i="22"/>
  <c r="J51" i="22"/>
  <c r="J52" i="22"/>
  <c r="J53" i="22"/>
  <c r="J54" i="22"/>
  <c r="J55" i="22"/>
  <c r="J56" i="22"/>
  <c r="J6" i="22"/>
  <c r="J7" i="22"/>
  <c r="J8" i="22"/>
  <c r="J9" i="22"/>
  <c r="J10" i="22"/>
  <c r="J11" i="22"/>
  <c r="J12" i="22"/>
  <c r="J13" i="22"/>
  <c r="J14" i="22"/>
  <c r="J15" i="22"/>
  <c r="J16" i="22"/>
  <c r="J17" i="22"/>
  <c r="J18" i="22"/>
  <c r="J19" i="22"/>
  <c r="J20" i="22"/>
  <c r="J21" i="22"/>
  <c r="J22" i="22"/>
  <c r="J23" i="22"/>
  <c r="J24" i="22"/>
  <c r="J25" i="22"/>
  <c r="J26" i="22"/>
  <c r="J27" i="22"/>
  <c r="J28" i="22"/>
  <c r="J29" i="22"/>
  <c r="J30" i="22"/>
  <c r="J31" i="22"/>
  <c r="J32" i="22"/>
  <c r="J33" i="22"/>
  <c r="J34" i="22"/>
  <c r="J5" i="22"/>
  <c r="I78" i="22"/>
  <c r="I77" i="22"/>
  <c r="I66" i="22"/>
  <c r="I67" i="22"/>
  <c r="I68" i="22"/>
  <c r="I69" i="22"/>
  <c r="I70" i="22"/>
  <c r="I71" i="22"/>
  <c r="I72" i="22"/>
  <c r="I73" i="22"/>
  <c r="I74" i="22"/>
  <c r="I75" i="22"/>
  <c r="I76" i="22"/>
  <c r="I65" i="22"/>
  <c r="I35" i="22"/>
  <c r="I36" i="22"/>
  <c r="I37" i="22"/>
  <c r="I38" i="22"/>
  <c r="I39" i="22"/>
  <c r="I40" i="22"/>
  <c r="I41" i="22"/>
  <c r="I42" i="22"/>
  <c r="I43" i="22"/>
  <c r="I44" i="22"/>
  <c r="I45" i="22"/>
  <c r="I46" i="22"/>
  <c r="I34" i="22"/>
  <c r="I48" i="22"/>
  <c r="I49" i="22"/>
  <c r="I50" i="22"/>
  <c r="I51" i="22"/>
  <c r="I52" i="22"/>
  <c r="I53" i="22"/>
  <c r="I54" i="22"/>
  <c r="I55" i="22"/>
  <c r="I56" i="22"/>
  <c r="I57" i="22"/>
  <c r="I58" i="22"/>
  <c r="I59" i="22"/>
  <c r="I60" i="22"/>
  <c r="I61" i="22"/>
  <c r="I62" i="22"/>
  <c r="I63" i="22"/>
  <c r="I64" i="22"/>
  <c r="I47" i="22"/>
  <c r="I25" i="22"/>
  <c r="I26" i="22"/>
  <c r="I27" i="22"/>
  <c r="I28" i="22"/>
  <c r="I29" i="22"/>
  <c r="I30" i="22"/>
  <c r="I31" i="22"/>
  <c r="I32" i="22"/>
  <c r="I33" i="22"/>
  <c r="I24" i="22"/>
  <c r="I81" i="22"/>
  <c r="I82" i="22"/>
  <c r="I83" i="22"/>
  <c r="I84" i="22"/>
  <c r="I85" i="22"/>
  <c r="I86" i="22"/>
  <c r="I87" i="22"/>
  <c r="I80" i="22"/>
  <c r="I6" i="22"/>
  <c r="I7" i="22"/>
  <c r="I8" i="22"/>
  <c r="I9" i="22"/>
  <c r="I10" i="22"/>
  <c r="I11" i="22"/>
  <c r="I12" i="22"/>
  <c r="I13" i="22"/>
  <c r="I14" i="22"/>
  <c r="I15" i="22"/>
  <c r="I16" i="22"/>
  <c r="I17" i="22"/>
  <c r="I18" i="22"/>
  <c r="I19" i="22"/>
  <c r="I20" i="22"/>
  <c r="I21" i="22"/>
  <c r="I22" i="22"/>
  <c r="I23" i="22"/>
  <c r="I5" i="22"/>
  <c r="H78" i="22"/>
  <c r="H77" i="22"/>
  <c r="H66" i="22"/>
  <c r="H67" i="22"/>
  <c r="H68" i="22"/>
  <c r="H69" i="22"/>
  <c r="H70" i="22"/>
  <c r="H71" i="22"/>
  <c r="H72" i="22"/>
  <c r="H73" i="22"/>
  <c r="H74" i="22"/>
  <c r="H75" i="22"/>
  <c r="H76" i="22"/>
  <c r="H65" i="22"/>
  <c r="H35" i="22"/>
  <c r="H36" i="22"/>
  <c r="H37" i="22"/>
  <c r="H38" i="22"/>
  <c r="H39" i="22"/>
  <c r="H40" i="22"/>
  <c r="H41" i="22"/>
  <c r="H42" i="22"/>
  <c r="H43" i="22"/>
  <c r="H44" i="22"/>
  <c r="H45" i="22"/>
  <c r="H46" i="22"/>
  <c r="H34" i="22"/>
  <c r="H48" i="22"/>
  <c r="H49" i="22"/>
  <c r="H50" i="22"/>
  <c r="H51" i="22"/>
  <c r="H52" i="22"/>
  <c r="H53" i="22"/>
  <c r="H54" i="22"/>
  <c r="H55" i="22"/>
  <c r="H56" i="22"/>
  <c r="H57" i="22"/>
  <c r="H58" i="22"/>
  <c r="H59" i="22"/>
  <c r="H60" i="22"/>
  <c r="H61" i="22"/>
  <c r="H62" i="22"/>
  <c r="H63" i="22"/>
  <c r="H64" i="22"/>
  <c r="H47" i="22"/>
  <c r="H25" i="22"/>
  <c r="H26" i="22"/>
  <c r="H27" i="22"/>
  <c r="H28" i="22"/>
  <c r="H29" i="22"/>
  <c r="H30" i="22"/>
  <c r="H31" i="22"/>
  <c r="H32" i="22"/>
  <c r="H33" i="22"/>
  <c r="H24" i="22"/>
  <c r="H81" i="22"/>
  <c r="H82" i="22"/>
  <c r="H83" i="22"/>
  <c r="H84" i="22"/>
  <c r="H85" i="22"/>
  <c r="H86" i="22"/>
  <c r="H87" i="22"/>
  <c r="H80" i="22"/>
  <c r="H6" i="22"/>
  <c r="H7" i="22"/>
  <c r="H8" i="22"/>
  <c r="H9" i="22"/>
  <c r="H10" i="22"/>
  <c r="H11" i="22"/>
  <c r="H12" i="22"/>
  <c r="H13" i="22"/>
  <c r="H14" i="22"/>
  <c r="H15" i="22"/>
  <c r="H16" i="22"/>
  <c r="H17" i="22"/>
  <c r="H18" i="22"/>
  <c r="H19" i="22"/>
  <c r="H20" i="22"/>
  <c r="H21" i="22"/>
  <c r="H22" i="22"/>
  <c r="H23" i="22"/>
  <c r="H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63" i="22"/>
  <c r="G64" i="22"/>
  <c r="G65" i="22"/>
  <c r="G66" i="22"/>
  <c r="G67" i="22"/>
  <c r="G68" i="22"/>
  <c r="G69" i="22"/>
  <c r="G70" i="22"/>
  <c r="G71" i="22"/>
  <c r="G72" i="22"/>
  <c r="G73" i="22"/>
  <c r="G74" i="22"/>
  <c r="G75" i="22"/>
  <c r="G76" i="22"/>
  <c r="G77" i="22"/>
  <c r="G78" i="22"/>
  <c r="G79" i="22"/>
  <c r="G80" i="22"/>
  <c r="G81" i="22"/>
  <c r="G82" i="22"/>
  <c r="G83" i="22"/>
  <c r="G84" i="22"/>
  <c r="G85" i="22"/>
  <c r="G86" i="22"/>
  <c r="G87" i="22"/>
  <c r="G5" i="22"/>
  <c r="D6" i="22"/>
  <c r="E6" i="22"/>
  <c r="F6" i="22"/>
  <c r="D7" i="22"/>
  <c r="E7" i="22"/>
  <c r="F7" i="22"/>
  <c r="D8" i="22"/>
  <c r="E8" i="22"/>
  <c r="F8" i="22"/>
  <c r="D9" i="22"/>
  <c r="E9" i="22"/>
  <c r="F9" i="22"/>
  <c r="D10" i="22"/>
  <c r="E10" i="22"/>
  <c r="F10" i="22"/>
  <c r="D11" i="22"/>
  <c r="E11" i="22"/>
  <c r="F11" i="22"/>
  <c r="D12" i="22"/>
  <c r="E12" i="22"/>
  <c r="F12" i="22"/>
  <c r="D13" i="22"/>
  <c r="E13" i="22"/>
  <c r="F13" i="22"/>
  <c r="D14" i="22"/>
  <c r="E14" i="22"/>
  <c r="F14" i="22"/>
  <c r="D15" i="22"/>
  <c r="E15" i="22"/>
  <c r="F15" i="22"/>
  <c r="D16" i="22"/>
  <c r="E16" i="22"/>
  <c r="F16" i="22"/>
  <c r="D17" i="22"/>
  <c r="E17" i="22"/>
  <c r="F17" i="22"/>
  <c r="D18" i="22"/>
  <c r="E18" i="22"/>
  <c r="F18" i="22"/>
  <c r="D19" i="22"/>
  <c r="E19" i="22"/>
  <c r="F19" i="22"/>
  <c r="D20" i="22"/>
  <c r="E20" i="22"/>
  <c r="F20" i="22"/>
  <c r="D21" i="22"/>
  <c r="E21" i="22"/>
  <c r="F21" i="22"/>
  <c r="D22" i="22"/>
  <c r="E22" i="22"/>
  <c r="F22" i="22"/>
  <c r="D23" i="22"/>
  <c r="E23" i="22"/>
  <c r="F23" i="22"/>
  <c r="D24" i="22"/>
  <c r="E24" i="22"/>
  <c r="F24" i="22"/>
  <c r="D25" i="22"/>
  <c r="E25" i="22"/>
  <c r="F25" i="22"/>
  <c r="D26" i="22"/>
  <c r="E26" i="22"/>
  <c r="F26" i="22"/>
  <c r="D27" i="22"/>
  <c r="E27" i="22"/>
  <c r="F27" i="22"/>
  <c r="D28" i="22"/>
  <c r="E28" i="22"/>
  <c r="F28" i="22"/>
  <c r="D29" i="22"/>
  <c r="E29" i="22"/>
  <c r="F29" i="22"/>
  <c r="D30" i="22"/>
  <c r="E30" i="22"/>
  <c r="F30" i="22"/>
  <c r="D31" i="22"/>
  <c r="E31" i="22"/>
  <c r="F31" i="22"/>
  <c r="D32" i="22"/>
  <c r="E32" i="22"/>
  <c r="F32" i="22"/>
  <c r="D33" i="22"/>
  <c r="E33" i="22"/>
  <c r="F33" i="22"/>
  <c r="D34" i="22"/>
  <c r="E34" i="22"/>
  <c r="F34" i="22"/>
  <c r="D35" i="22"/>
  <c r="E35" i="22"/>
  <c r="F35" i="22"/>
  <c r="D36" i="22"/>
  <c r="E36" i="22"/>
  <c r="F36" i="22"/>
  <c r="D37" i="22"/>
  <c r="E37" i="22"/>
  <c r="F37" i="22"/>
  <c r="D38" i="22"/>
  <c r="E38" i="22"/>
  <c r="F38" i="22"/>
  <c r="D39" i="22"/>
  <c r="E39" i="22"/>
  <c r="F39" i="22"/>
  <c r="D40" i="22"/>
  <c r="E40" i="22"/>
  <c r="F40" i="22"/>
  <c r="D41" i="22"/>
  <c r="E41" i="22"/>
  <c r="F41" i="22"/>
  <c r="D42" i="22"/>
  <c r="E42" i="22"/>
  <c r="F42" i="22"/>
  <c r="D43" i="22"/>
  <c r="E43" i="22"/>
  <c r="F43" i="22"/>
  <c r="D44" i="22"/>
  <c r="E44" i="22"/>
  <c r="F44" i="22"/>
  <c r="D45" i="22"/>
  <c r="E45" i="22"/>
  <c r="F45" i="22"/>
  <c r="D46" i="22"/>
  <c r="E46" i="22"/>
  <c r="F46" i="22"/>
  <c r="D47" i="22"/>
  <c r="E47" i="22"/>
  <c r="F47" i="22"/>
  <c r="D48" i="22"/>
  <c r="E48" i="22"/>
  <c r="F48" i="22"/>
  <c r="D49" i="22"/>
  <c r="E49" i="22"/>
  <c r="F49" i="22"/>
  <c r="D50" i="22"/>
  <c r="E50" i="22"/>
  <c r="F50" i="22"/>
  <c r="D51" i="22"/>
  <c r="E51" i="22"/>
  <c r="F51" i="22"/>
  <c r="D52" i="22"/>
  <c r="E52" i="22"/>
  <c r="F52" i="22"/>
  <c r="D53" i="22"/>
  <c r="E53" i="22"/>
  <c r="F53" i="22"/>
  <c r="D54" i="22"/>
  <c r="E54" i="22"/>
  <c r="F54" i="22"/>
  <c r="D55" i="22"/>
  <c r="E55" i="22"/>
  <c r="F55" i="22"/>
  <c r="D56" i="22"/>
  <c r="E56" i="22"/>
  <c r="F56" i="22"/>
  <c r="D57" i="22"/>
  <c r="E57" i="22"/>
  <c r="F57" i="22"/>
  <c r="D58" i="22"/>
  <c r="E58" i="22"/>
  <c r="F58" i="22"/>
  <c r="D59" i="22"/>
  <c r="E59" i="22"/>
  <c r="F59" i="22"/>
  <c r="D60" i="22"/>
  <c r="E60" i="22"/>
  <c r="F60" i="22"/>
  <c r="D61" i="22"/>
  <c r="E61" i="22"/>
  <c r="F61" i="22"/>
  <c r="D62" i="22"/>
  <c r="E62" i="22"/>
  <c r="F62" i="22"/>
  <c r="D63" i="22"/>
  <c r="E63" i="22"/>
  <c r="F63" i="22"/>
  <c r="D64" i="22"/>
  <c r="E64" i="22"/>
  <c r="F64" i="22"/>
  <c r="D65" i="22"/>
  <c r="E65" i="22"/>
  <c r="F65" i="22"/>
  <c r="D66" i="22"/>
  <c r="E66" i="22"/>
  <c r="F66" i="22"/>
  <c r="D67" i="22"/>
  <c r="E67" i="22"/>
  <c r="F67" i="22"/>
  <c r="D68" i="22"/>
  <c r="E68" i="22"/>
  <c r="F68" i="22"/>
  <c r="D69" i="22"/>
  <c r="E69" i="22"/>
  <c r="F69" i="22"/>
  <c r="D70" i="22"/>
  <c r="E70" i="22"/>
  <c r="F70" i="22"/>
  <c r="D71" i="22"/>
  <c r="E71" i="22"/>
  <c r="F71" i="22"/>
  <c r="D72" i="22"/>
  <c r="E72" i="22"/>
  <c r="F72" i="22"/>
  <c r="D73" i="22"/>
  <c r="E73" i="22"/>
  <c r="F73" i="22"/>
  <c r="D74" i="22"/>
  <c r="E74" i="22"/>
  <c r="F74" i="22"/>
  <c r="D75" i="22"/>
  <c r="E75" i="22"/>
  <c r="F75" i="22"/>
  <c r="D76" i="22"/>
  <c r="E76" i="22"/>
  <c r="F76" i="22"/>
  <c r="D77" i="22"/>
  <c r="E77" i="22"/>
  <c r="F77" i="22"/>
  <c r="D78" i="22"/>
  <c r="E78" i="22"/>
  <c r="F78" i="22"/>
  <c r="D79" i="22"/>
  <c r="E79" i="22"/>
  <c r="F79" i="22"/>
  <c r="D80" i="22"/>
  <c r="E80" i="22"/>
  <c r="F80" i="22"/>
  <c r="D81" i="22"/>
  <c r="E81" i="22"/>
  <c r="F81" i="22"/>
  <c r="D82" i="22"/>
  <c r="E82" i="22"/>
  <c r="F82" i="22"/>
  <c r="D83" i="22"/>
  <c r="E83" i="22"/>
  <c r="F83" i="22"/>
  <c r="D84" i="22"/>
  <c r="E84" i="22"/>
  <c r="F84" i="22"/>
  <c r="D85" i="22"/>
  <c r="E85" i="22"/>
  <c r="F85" i="22"/>
  <c r="D86" i="22"/>
  <c r="E86" i="22"/>
  <c r="F86" i="22"/>
  <c r="D87" i="22"/>
  <c r="E87" i="22"/>
  <c r="F87" i="22"/>
  <c r="F5" i="22"/>
  <c r="E5" i="22"/>
  <c r="D5" i="22"/>
  <c r="C6" i="22"/>
  <c r="C7" i="22"/>
  <c r="C8" i="22"/>
  <c r="C9" i="22"/>
  <c r="C10" i="22"/>
  <c r="C11" i="22"/>
  <c r="C12" i="22"/>
  <c r="C13" i="22"/>
  <c r="C14" i="22"/>
  <c r="C15" i="22"/>
  <c r="C16" i="22"/>
  <c r="C17" i="22"/>
  <c r="C18" i="22"/>
  <c r="C19" i="22"/>
  <c r="C20" i="22"/>
  <c r="C21" i="22"/>
  <c r="C22" i="22"/>
  <c r="C23" i="22"/>
  <c r="C24" i="22"/>
  <c r="C25" i="22"/>
  <c r="C26" i="22"/>
  <c r="C27" i="22"/>
  <c r="C28" i="22"/>
  <c r="C29" i="22"/>
  <c r="C30" i="22"/>
  <c r="C31" i="22"/>
  <c r="C32" i="22"/>
  <c r="C33" i="22"/>
  <c r="C34" i="22"/>
  <c r="C35" i="22"/>
  <c r="C36" i="22"/>
  <c r="C37" i="22"/>
  <c r="C38" i="22"/>
  <c r="C39" i="22"/>
  <c r="C40" i="22"/>
  <c r="C41" i="22"/>
  <c r="C42" i="22"/>
  <c r="C43" i="22"/>
  <c r="C44" i="22"/>
  <c r="C45" i="22"/>
  <c r="C46" i="22"/>
  <c r="C47" i="22"/>
  <c r="C48" i="22"/>
  <c r="C49" i="22"/>
  <c r="C50" i="22"/>
  <c r="C51" i="22"/>
  <c r="C52" i="22"/>
  <c r="C53" i="22"/>
  <c r="C54" i="22"/>
  <c r="C55" i="22"/>
  <c r="C56" i="22"/>
  <c r="C57" i="22"/>
  <c r="C58" i="22"/>
  <c r="C59" i="22"/>
  <c r="C60" i="22"/>
  <c r="C61" i="22"/>
  <c r="C62" i="22"/>
  <c r="C63" i="22"/>
  <c r="C64" i="22"/>
  <c r="C65" i="22"/>
  <c r="C66" i="22"/>
  <c r="C67" i="22"/>
  <c r="C68" i="22"/>
  <c r="C69" i="22"/>
  <c r="C70" i="22"/>
  <c r="C71" i="22"/>
  <c r="C72" i="22"/>
  <c r="C73" i="22"/>
  <c r="C74" i="22"/>
  <c r="C75" i="22"/>
  <c r="C76" i="22"/>
  <c r="C77" i="22"/>
  <c r="C78" i="22"/>
  <c r="C79" i="22"/>
  <c r="C80" i="22"/>
  <c r="C81" i="22"/>
  <c r="C82" i="22"/>
  <c r="C83" i="22"/>
  <c r="C84" i="22"/>
  <c r="C85" i="22"/>
  <c r="C86" i="22"/>
  <c r="C87" i="22"/>
  <c r="C5" i="22"/>
  <c r="E91" i="21" l="1"/>
  <c r="F91" i="21"/>
  <c r="G91" i="21"/>
  <c r="F90" i="21"/>
  <c r="G90" i="21"/>
  <c r="E90" i="21"/>
  <c r="E75" i="21"/>
  <c r="F75" i="21"/>
  <c r="G75" i="21"/>
  <c r="S75" i="21" s="1"/>
  <c r="E76" i="21"/>
  <c r="Q76" i="21" s="1"/>
  <c r="F76" i="21"/>
  <c r="G76" i="21"/>
  <c r="E77" i="21"/>
  <c r="Q77" i="21" s="1"/>
  <c r="F77" i="21"/>
  <c r="R77" i="21" s="1"/>
  <c r="G77" i="21"/>
  <c r="E78" i="21"/>
  <c r="F78" i="21"/>
  <c r="R78" i="21" s="1"/>
  <c r="G78" i="21"/>
  <c r="S78" i="21" s="1"/>
  <c r="E79" i="21"/>
  <c r="F79" i="21"/>
  <c r="G79" i="21"/>
  <c r="S79" i="21" s="1"/>
  <c r="E80" i="21"/>
  <c r="Q80" i="21" s="1"/>
  <c r="F80" i="21"/>
  <c r="G80" i="21"/>
  <c r="E81" i="21"/>
  <c r="Q81" i="21" s="1"/>
  <c r="F81" i="21"/>
  <c r="R81" i="21" s="1"/>
  <c r="G81" i="21"/>
  <c r="E82" i="21"/>
  <c r="F82" i="21"/>
  <c r="R82" i="21" s="1"/>
  <c r="G82" i="21"/>
  <c r="S82" i="21" s="1"/>
  <c r="E83" i="21"/>
  <c r="F83" i="21"/>
  <c r="G83" i="21"/>
  <c r="S83" i="21" s="1"/>
  <c r="E84" i="21"/>
  <c r="Q84" i="21" s="1"/>
  <c r="F84" i="21"/>
  <c r="G84" i="21"/>
  <c r="E85" i="21"/>
  <c r="Q85" i="21" s="1"/>
  <c r="F85" i="21"/>
  <c r="R85" i="21" s="1"/>
  <c r="G85" i="21"/>
  <c r="F74" i="21"/>
  <c r="G74" i="21"/>
  <c r="E74" i="21"/>
  <c r="E58" i="21"/>
  <c r="F58" i="21"/>
  <c r="G58" i="21"/>
  <c r="E59" i="21"/>
  <c r="F59" i="21"/>
  <c r="G59" i="21"/>
  <c r="E60" i="21"/>
  <c r="F60" i="21"/>
  <c r="G60" i="21"/>
  <c r="E61" i="21"/>
  <c r="F61" i="21"/>
  <c r="G61" i="21"/>
  <c r="E62" i="21"/>
  <c r="F62" i="21"/>
  <c r="G62" i="21"/>
  <c r="E63" i="21"/>
  <c r="F63" i="21"/>
  <c r="G63" i="21"/>
  <c r="E64" i="21"/>
  <c r="F64" i="21"/>
  <c r="G64" i="21"/>
  <c r="E65" i="21"/>
  <c r="F65" i="21"/>
  <c r="G65" i="21"/>
  <c r="E66" i="21"/>
  <c r="F66" i="21"/>
  <c r="G66" i="21"/>
  <c r="E67" i="21"/>
  <c r="F67" i="21"/>
  <c r="G67" i="21"/>
  <c r="E68" i="21"/>
  <c r="F68" i="21"/>
  <c r="G68" i="21"/>
  <c r="E69" i="21"/>
  <c r="F69" i="21"/>
  <c r="G69" i="21"/>
  <c r="F57" i="21"/>
  <c r="G57" i="21"/>
  <c r="E57" i="21"/>
  <c r="E42" i="21"/>
  <c r="F42" i="21"/>
  <c r="G42" i="21"/>
  <c r="E43" i="21"/>
  <c r="F43" i="21"/>
  <c r="G43" i="21"/>
  <c r="E44" i="21"/>
  <c r="F44" i="21"/>
  <c r="G44" i="21"/>
  <c r="E45" i="21"/>
  <c r="F45" i="21"/>
  <c r="G45" i="21"/>
  <c r="E46" i="21"/>
  <c r="F46" i="21"/>
  <c r="G46" i="21"/>
  <c r="E47" i="21"/>
  <c r="F47" i="21"/>
  <c r="G47" i="21"/>
  <c r="E48" i="21"/>
  <c r="F48" i="21"/>
  <c r="G48" i="21"/>
  <c r="E49" i="21"/>
  <c r="F49" i="21"/>
  <c r="R49" i="21" s="1"/>
  <c r="G49" i="21"/>
  <c r="E50" i="21"/>
  <c r="F50" i="21"/>
  <c r="G50" i="21"/>
  <c r="F41" i="21"/>
  <c r="G41" i="21"/>
  <c r="E41" i="21"/>
  <c r="F29" i="21"/>
  <c r="G29" i="21"/>
  <c r="F30" i="21"/>
  <c r="G30" i="21"/>
  <c r="F31" i="21"/>
  <c r="G31" i="21"/>
  <c r="F32" i="21"/>
  <c r="G32" i="21"/>
  <c r="F33" i="21"/>
  <c r="G33" i="21"/>
  <c r="F34" i="21"/>
  <c r="G34" i="21"/>
  <c r="F35" i="21"/>
  <c r="G35" i="21"/>
  <c r="F36" i="21"/>
  <c r="G36" i="21"/>
  <c r="E30" i="21"/>
  <c r="E31" i="21"/>
  <c r="E32" i="21"/>
  <c r="E33" i="21"/>
  <c r="E34" i="21"/>
  <c r="E35" i="21"/>
  <c r="E36" i="21"/>
  <c r="E29" i="21"/>
  <c r="F6" i="21"/>
  <c r="G6" i="21"/>
  <c r="F7" i="21"/>
  <c r="G7" i="21"/>
  <c r="F8" i="21"/>
  <c r="G8" i="21"/>
  <c r="F9" i="21"/>
  <c r="G9" i="21"/>
  <c r="F10" i="21"/>
  <c r="G10" i="21"/>
  <c r="F11" i="21"/>
  <c r="G11" i="21"/>
  <c r="F12" i="21"/>
  <c r="G12" i="21"/>
  <c r="F13" i="21"/>
  <c r="G13" i="21"/>
  <c r="F14" i="21"/>
  <c r="G14" i="21"/>
  <c r="F15" i="21"/>
  <c r="G15" i="21"/>
  <c r="F16" i="21"/>
  <c r="G16" i="21"/>
  <c r="F17" i="21"/>
  <c r="G17" i="21"/>
  <c r="F18" i="21"/>
  <c r="G18" i="21"/>
  <c r="F19" i="21"/>
  <c r="G19" i="21"/>
  <c r="F20" i="21"/>
  <c r="G20" i="21"/>
  <c r="F21" i="21"/>
  <c r="G21" i="21"/>
  <c r="F22" i="21"/>
  <c r="G22" i="21"/>
  <c r="F23" i="21"/>
  <c r="G23" i="21"/>
  <c r="F24" i="21"/>
  <c r="G24" i="21"/>
  <c r="E7" i="21"/>
  <c r="E8" i="21"/>
  <c r="E9" i="21"/>
  <c r="E10" i="21"/>
  <c r="E11" i="21"/>
  <c r="E12" i="21"/>
  <c r="E13" i="21"/>
  <c r="E14" i="21"/>
  <c r="E15" i="21"/>
  <c r="E16" i="21"/>
  <c r="E17" i="21"/>
  <c r="E18" i="21"/>
  <c r="E19" i="21"/>
  <c r="E20" i="21"/>
  <c r="E21" i="21"/>
  <c r="E22" i="21"/>
  <c r="E23" i="21"/>
  <c r="E24" i="21"/>
  <c r="E6" i="21"/>
  <c r="Q75" i="21"/>
  <c r="R75" i="21"/>
  <c r="R76" i="21"/>
  <c r="S76" i="21"/>
  <c r="S77" i="21"/>
  <c r="Q78" i="21"/>
  <c r="Q79" i="21"/>
  <c r="R79" i="21"/>
  <c r="R80" i="21"/>
  <c r="S80" i="21"/>
  <c r="S81" i="21"/>
  <c r="Q82" i="21"/>
  <c r="Q83" i="21"/>
  <c r="R83" i="21"/>
  <c r="R84" i="21"/>
  <c r="S84" i="21"/>
  <c r="S85" i="21"/>
  <c r="S74" i="21"/>
  <c r="R74" i="21"/>
  <c r="Q74" i="21"/>
  <c r="O75" i="21"/>
  <c r="O76" i="21"/>
  <c r="O77" i="21"/>
  <c r="O78" i="21"/>
  <c r="O79" i="21"/>
  <c r="O80" i="21"/>
  <c r="O81" i="21"/>
  <c r="O82" i="21"/>
  <c r="O83" i="21"/>
  <c r="O84" i="21"/>
  <c r="O85" i="21"/>
  <c r="O74" i="21"/>
  <c r="Q46" i="21"/>
  <c r="R44" i="21"/>
  <c r="S43" i="21"/>
  <c r="R42" i="21"/>
  <c r="S42" i="21"/>
  <c r="Q42" i="21"/>
  <c r="S49" i="21"/>
  <c r="Q49" i="21"/>
  <c r="R47" i="21"/>
  <c r="S47" i="21"/>
  <c r="Q47" i="21"/>
  <c r="R41" i="21"/>
  <c r="S41" i="21"/>
  <c r="Q41" i="21"/>
  <c r="N43" i="21"/>
  <c r="Q43" i="21" s="1"/>
  <c r="O43" i="21"/>
  <c r="R43" i="21" s="1"/>
  <c r="P43" i="21"/>
  <c r="N44" i="21"/>
  <c r="Q44" i="21" s="1"/>
  <c r="O44" i="21"/>
  <c r="P44" i="21"/>
  <c r="S44" i="21" s="1"/>
  <c r="N45" i="21"/>
  <c r="Q45" i="21" s="1"/>
  <c r="O45" i="21"/>
  <c r="R45" i="21" s="1"/>
  <c r="P45" i="21"/>
  <c r="S45" i="21" s="1"/>
  <c r="N46" i="21"/>
  <c r="O46" i="21"/>
  <c r="R46" i="21" s="1"/>
  <c r="P46" i="21"/>
  <c r="S46" i="21" s="1"/>
  <c r="P42" i="21"/>
  <c r="O42" i="21"/>
  <c r="N42" i="21"/>
  <c r="S36" i="21"/>
  <c r="S35" i="21"/>
  <c r="S34" i="21"/>
  <c r="S33" i="21"/>
  <c r="S32" i="21"/>
  <c r="S31" i="21"/>
  <c r="S30" i="21"/>
  <c r="S29" i="21"/>
  <c r="R30" i="21"/>
  <c r="R31" i="21"/>
  <c r="R32" i="21"/>
  <c r="R33" i="21"/>
  <c r="R34" i="21"/>
  <c r="R35" i="21"/>
  <c r="R36" i="21"/>
  <c r="R29" i="21"/>
  <c r="Q30" i="21"/>
  <c r="Q31" i="21"/>
  <c r="Q32" i="21"/>
  <c r="Q33" i="21"/>
  <c r="Q34" i="21"/>
  <c r="Q35" i="21"/>
  <c r="Q36" i="21"/>
  <c r="Q29" i="21"/>
  <c r="N30" i="21"/>
  <c r="O30" i="21"/>
  <c r="P30" i="21"/>
  <c r="N31" i="21"/>
  <c r="O31" i="21"/>
  <c r="P31" i="21"/>
  <c r="N32" i="21"/>
  <c r="O32" i="21"/>
  <c r="P32" i="21"/>
  <c r="N33" i="21"/>
  <c r="O33" i="21"/>
  <c r="P33" i="21"/>
  <c r="N34" i="21"/>
  <c r="O34" i="21"/>
  <c r="P34" i="21"/>
  <c r="N35" i="21"/>
  <c r="O35" i="21"/>
  <c r="P35" i="21"/>
  <c r="N36" i="21"/>
  <c r="O36" i="21"/>
  <c r="P36" i="21"/>
  <c r="P29" i="21"/>
  <c r="O29" i="21"/>
  <c r="N29" i="21"/>
  <c r="C62" i="19" l="1"/>
  <c r="C68" i="19"/>
  <c r="AA209" i="18" l="1"/>
  <c r="Z204" i="18"/>
  <c r="Z208" i="18"/>
  <c r="Y204" i="18"/>
  <c r="Y205" i="18"/>
  <c r="Z205" i="18" s="1"/>
  <c r="Y206" i="18"/>
  <c r="Z206" i="18" s="1"/>
  <c r="Y207" i="18"/>
  <c r="Z207" i="18" s="1"/>
  <c r="Y208" i="18"/>
  <c r="Y210" i="18"/>
  <c r="Z210" i="18" s="1"/>
  <c r="AA210" i="18" s="1"/>
  <c r="AC208" i="18" s="1"/>
  <c r="C276" i="18"/>
  <c r="C277" i="18"/>
  <c r="C278" i="18"/>
  <c r="C279" i="18"/>
  <c r="C280" i="18"/>
  <c r="C281" i="18"/>
  <c r="N276" i="18" s="1"/>
  <c r="C282" i="18"/>
  <c r="C283" i="18"/>
  <c r="C284" i="18"/>
  <c r="C285" i="18"/>
  <c r="N275" i="18" s="1"/>
  <c r="C286" i="18"/>
  <c r="C287" i="18"/>
  <c r="C288" i="18"/>
  <c r="C275" i="18"/>
  <c r="N284" i="18" l="1"/>
  <c r="N281" i="18"/>
  <c r="N279" i="18"/>
  <c r="N285" i="18"/>
  <c r="D95" i="16"/>
  <c r="D96" i="16"/>
  <c r="D97" i="16"/>
  <c r="D98" i="16"/>
  <c r="D99" i="16"/>
  <c r="D100" i="16"/>
  <c r="D101" i="16"/>
  <c r="D102" i="16"/>
  <c r="D103" i="16"/>
  <c r="D104" i="16"/>
  <c r="D105" i="16"/>
  <c r="D94" i="16"/>
  <c r="AF65" i="15" l="1"/>
  <c r="AF66" i="15"/>
  <c r="AF67" i="15"/>
  <c r="AF68" i="15"/>
  <c r="AF69" i="15"/>
  <c r="AF70" i="15"/>
  <c r="AF71" i="15"/>
  <c r="AF72" i="15"/>
  <c r="AF73" i="15"/>
  <c r="AF74" i="15"/>
  <c r="AF75" i="15"/>
  <c r="AF76" i="15"/>
  <c r="AF77" i="15"/>
  <c r="AF78" i="15"/>
  <c r="AF79" i="15"/>
  <c r="AF80" i="15"/>
  <c r="AF81" i="15"/>
  <c r="AF82" i="15"/>
  <c r="AF83" i="15"/>
  <c r="AF84" i="15"/>
  <c r="AF85" i="15"/>
  <c r="AF86" i="15"/>
  <c r="AF87" i="15"/>
  <c r="AF88" i="15"/>
  <c r="AF89" i="15"/>
  <c r="AF90" i="15"/>
  <c r="AF91" i="15"/>
  <c r="AF92" i="15"/>
  <c r="AF93" i="15"/>
  <c r="AF94" i="15"/>
  <c r="AF95" i="15"/>
  <c r="AF96" i="15"/>
  <c r="AF97" i="15"/>
  <c r="AF98" i="15"/>
  <c r="AF99" i="15"/>
  <c r="AF100" i="15"/>
  <c r="AF101" i="15"/>
  <c r="AF102" i="15"/>
  <c r="AF103" i="15"/>
  <c r="AF104" i="15"/>
  <c r="AF105" i="15"/>
  <c r="AF106" i="15"/>
  <c r="AF64" i="15"/>
  <c r="I74" i="15"/>
  <c r="E6" i="15" l="1"/>
  <c r="E7" i="15"/>
  <c r="E8" i="15"/>
  <c r="E9" i="15"/>
  <c r="E10" i="15"/>
  <c r="E11" i="15"/>
  <c r="E12" i="15"/>
  <c r="E13" i="15"/>
  <c r="E14" i="15"/>
  <c r="E15" i="15"/>
  <c r="F15" i="15" s="1"/>
  <c r="H15" i="15" s="1"/>
  <c r="E16" i="15"/>
  <c r="E17" i="15"/>
  <c r="E18" i="15"/>
  <c r="E19" i="15"/>
  <c r="F19" i="15" s="1"/>
  <c r="H19" i="15" s="1"/>
  <c r="E20" i="15"/>
  <c r="F20" i="15" s="1"/>
  <c r="H20" i="15" s="1"/>
  <c r="E21" i="15"/>
  <c r="E22" i="15"/>
  <c r="E23" i="15"/>
  <c r="E24" i="15"/>
  <c r="F24" i="15" s="1"/>
  <c r="H24" i="15" s="1"/>
  <c r="E25" i="15"/>
  <c r="F25" i="15" s="1"/>
  <c r="H25" i="15" s="1"/>
  <c r="E26" i="15"/>
  <c r="E27" i="15"/>
  <c r="E28" i="15"/>
  <c r="F28" i="15" s="1"/>
  <c r="H28" i="15" s="1"/>
  <c r="E29" i="15"/>
  <c r="F29" i="15" s="1"/>
  <c r="H29" i="15" s="1"/>
  <c r="E30" i="15"/>
  <c r="E31" i="15"/>
  <c r="E32" i="15"/>
  <c r="F32" i="15" s="1"/>
  <c r="H32" i="15" s="1"/>
  <c r="E33" i="15"/>
  <c r="F33" i="15" s="1"/>
  <c r="H33" i="15" s="1"/>
  <c r="E34" i="15"/>
  <c r="E35" i="15"/>
  <c r="F35" i="15" s="1"/>
  <c r="H35" i="15" s="1"/>
  <c r="E36" i="15"/>
  <c r="E37" i="15"/>
  <c r="E38" i="15"/>
  <c r="E39" i="15"/>
  <c r="E40" i="15"/>
  <c r="E41" i="15"/>
  <c r="F41" i="15" s="1"/>
  <c r="H41" i="15" s="1"/>
  <c r="E42" i="15"/>
  <c r="E43" i="15"/>
  <c r="E44" i="15"/>
  <c r="E45" i="15"/>
  <c r="E46" i="15"/>
  <c r="E47" i="15"/>
  <c r="E48" i="15"/>
  <c r="E49" i="15"/>
  <c r="F49" i="15" s="1"/>
  <c r="H49" i="15" s="1"/>
  <c r="E50" i="15"/>
  <c r="E51" i="15"/>
  <c r="E52" i="15"/>
  <c r="E53" i="15"/>
  <c r="E54" i="15"/>
  <c r="E55" i="15"/>
  <c r="E56" i="15"/>
  <c r="F56" i="15" s="1"/>
  <c r="H56" i="15" s="1"/>
  <c r="E57" i="15"/>
  <c r="F57" i="15" s="1"/>
  <c r="H57" i="15" s="1"/>
  <c r="E58" i="15"/>
  <c r="E59" i="15"/>
  <c r="E60" i="15"/>
  <c r="E61" i="15"/>
  <c r="E5" i="15"/>
  <c r="F34" i="15"/>
  <c r="H34" i="15" s="1"/>
  <c r="F6" i="15"/>
  <c r="H6" i="15" s="1"/>
  <c r="F22" i="15"/>
  <c r="H22" i="15" s="1"/>
  <c r="F50" i="15"/>
  <c r="H50" i="15" s="1"/>
  <c r="F54" i="15"/>
  <c r="H54" i="15" s="1"/>
  <c r="F58" i="15"/>
  <c r="H58" i="15" s="1"/>
  <c r="J103" i="19"/>
  <c r="J104" i="19" s="1"/>
  <c r="E103" i="19"/>
  <c r="E104" i="19" s="1"/>
  <c r="G88" i="19"/>
  <c r="G97" i="19" s="1"/>
  <c r="C88" i="19"/>
  <c r="C97" i="19" s="1"/>
  <c r="C72" i="19"/>
  <c r="C82" i="19" s="1"/>
  <c r="E38" i="19"/>
  <c r="E46" i="19" s="1"/>
  <c r="G59" i="19"/>
  <c r="G56" i="19"/>
  <c r="G57" i="19" s="1"/>
  <c r="G51" i="19"/>
  <c r="G54" i="19" s="1"/>
  <c r="E27" i="19"/>
  <c r="E34" i="19" s="1"/>
  <c r="F5" i="19"/>
  <c r="F23" i="19" s="1"/>
  <c r="E5" i="19"/>
  <c r="E23" i="19" s="1"/>
  <c r="U219" i="18"/>
  <c r="U220" i="18" s="1"/>
  <c r="G297" i="18"/>
  <c r="G298" i="18" s="1"/>
  <c r="C298" i="18"/>
  <c r="C297" i="18"/>
  <c r="G275" i="18"/>
  <c r="G276" i="18" s="1"/>
  <c r="I291" i="18"/>
  <c r="I293" i="18" s="1"/>
  <c r="I284" i="18"/>
  <c r="I289" i="18" s="1"/>
  <c r="I281" i="18"/>
  <c r="I283" i="18" s="1"/>
  <c r="I278" i="18"/>
  <c r="I279" i="18" s="1"/>
  <c r="I275" i="18"/>
  <c r="I277" i="18" s="1"/>
  <c r="G291" i="18"/>
  <c r="G292" i="18" s="1"/>
  <c r="G284" i="18"/>
  <c r="G287" i="18" s="1"/>
  <c r="G281" i="18"/>
  <c r="G282" i="18" s="1"/>
  <c r="G278" i="18"/>
  <c r="G280" i="18" s="1"/>
  <c r="G109" i="16"/>
  <c r="G110" i="16" s="1"/>
  <c r="C110" i="16"/>
  <c r="C109" i="16"/>
  <c r="H227" i="18"/>
  <c r="H271" i="18" s="1"/>
  <c r="F227" i="18"/>
  <c r="F270" i="18" s="1"/>
  <c r="Y64" i="18"/>
  <c r="Y61" i="18"/>
  <c r="Y63" i="18" s="1"/>
  <c r="Y57" i="18"/>
  <c r="Y58" i="18"/>
  <c r="Y59" i="18"/>
  <c r="Y60" i="18" s="1"/>
  <c r="Y56" i="18"/>
  <c r="Y51" i="18"/>
  <c r="Y54" i="18" s="1"/>
  <c r="J132" i="18"/>
  <c r="J127" i="18"/>
  <c r="J131" i="18" s="1"/>
  <c r="J123" i="18"/>
  <c r="J124" i="18"/>
  <c r="J125" i="18"/>
  <c r="J126" i="18" s="1"/>
  <c r="J122" i="18"/>
  <c r="J117" i="18"/>
  <c r="J118" i="18" s="1"/>
  <c r="J82" i="18"/>
  <c r="J83" i="18"/>
  <c r="J84" i="18"/>
  <c r="J85" i="18"/>
  <c r="J86" i="18"/>
  <c r="J81" i="18"/>
  <c r="I87" i="18"/>
  <c r="I111" i="18" s="1"/>
  <c r="G87" i="18"/>
  <c r="G112" i="18" s="1"/>
  <c r="S28" i="18"/>
  <c r="S29" i="18"/>
  <c r="S30" i="18"/>
  <c r="S27" i="18"/>
  <c r="G46" i="18"/>
  <c r="G77" i="18" s="1"/>
  <c r="G27" i="18"/>
  <c r="G45" i="18" s="1"/>
  <c r="S8" i="18"/>
  <c r="S5" i="18"/>
  <c r="R8" i="18"/>
  <c r="R5" i="18"/>
  <c r="H5" i="18"/>
  <c r="H23" i="18" s="1"/>
  <c r="G5" i="18"/>
  <c r="G17" i="18" s="1"/>
  <c r="E41" i="19" l="1"/>
  <c r="E44" i="19"/>
  <c r="E45" i="19"/>
  <c r="E40" i="19"/>
  <c r="E39" i="19"/>
  <c r="E43" i="19"/>
  <c r="E47" i="19"/>
  <c r="C75" i="19"/>
  <c r="C79" i="19"/>
  <c r="C83" i="19"/>
  <c r="C90" i="19"/>
  <c r="C94" i="19"/>
  <c r="C98" i="19"/>
  <c r="G90" i="19"/>
  <c r="G94" i="19"/>
  <c r="G98" i="19"/>
  <c r="C76" i="19"/>
  <c r="C80" i="19"/>
  <c r="C84" i="19"/>
  <c r="C91" i="19"/>
  <c r="C95" i="19"/>
  <c r="C99" i="19"/>
  <c r="G91" i="19"/>
  <c r="G95" i="19"/>
  <c r="G99" i="19"/>
  <c r="C73" i="19"/>
  <c r="C77" i="19"/>
  <c r="C81" i="19"/>
  <c r="C92" i="19"/>
  <c r="C96" i="19"/>
  <c r="G92" i="19"/>
  <c r="G96" i="19"/>
  <c r="E42" i="19"/>
  <c r="C74" i="19"/>
  <c r="C78" i="19"/>
  <c r="C89" i="19"/>
  <c r="C93" i="19"/>
  <c r="G89" i="19"/>
  <c r="G93" i="19"/>
  <c r="G55" i="19"/>
  <c r="G52" i="19"/>
  <c r="G53" i="19"/>
  <c r="Y55" i="18"/>
  <c r="G277" i="18"/>
  <c r="G283" i="18"/>
  <c r="G288" i="18"/>
  <c r="G293" i="18"/>
  <c r="I280" i="18"/>
  <c r="I286" i="18"/>
  <c r="I290" i="18"/>
  <c r="E6" i="19"/>
  <c r="E8" i="19"/>
  <c r="E10" i="19"/>
  <c r="E12" i="19"/>
  <c r="E14" i="19"/>
  <c r="E16" i="19"/>
  <c r="E18" i="19"/>
  <c r="E20" i="19"/>
  <c r="E22" i="19"/>
  <c r="E31" i="19"/>
  <c r="F230" i="18"/>
  <c r="G279" i="18"/>
  <c r="G285" i="18"/>
  <c r="G289" i="18"/>
  <c r="I276" i="18"/>
  <c r="I282" i="18"/>
  <c r="I287" i="18"/>
  <c r="I292" i="18"/>
  <c r="F6" i="19"/>
  <c r="F8" i="19"/>
  <c r="F10" i="19"/>
  <c r="F12" i="19"/>
  <c r="F14" i="19"/>
  <c r="F16" i="19"/>
  <c r="F18" i="19"/>
  <c r="F20" i="19"/>
  <c r="F22" i="19"/>
  <c r="E28" i="19"/>
  <c r="E32" i="19"/>
  <c r="Y62" i="18"/>
  <c r="G286" i="18"/>
  <c r="G290" i="18"/>
  <c r="I288" i="18"/>
  <c r="E7" i="19"/>
  <c r="E9" i="19"/>
  <c r="E11" i="19"/>
  <c r="E13" i="19"/>
  <c r="E15" i="19"/>
  <c r="E17" i="19"/>
  <c r="E19" i="19"/>
  <c r="E21" i="19"/>
  <c r="E29" i="19"/>
  <c r="E33" i="19"/>
  <c r="Y52" i="18"/>
  <c r="I285" i="18"/>
  <c r="F7" i="19"/>
  <c r="F9" i="19"/>
  <c r="F11" i="19"/>
  <c r="F13" i="19"/>
  <c r="F15" i="19"/>
  <c r="F17" i="19"/>
  <c r="F19" i="19"/>
  <c r="F21" i="19"/>
  <c r="E30" i="19"/>
  <c r="F228" i="18"/>
  <c r="H252" i="18"/>
  <c r="Y53" i="18"/>
  <c r="F231" i="18"/>
  <c r="F235" i="18"/>
  <c r="F239" i="18"/>
  <c r="F243" i="18"/>
  <c r="F247" i="18"/>
  <c r="F251" i="18"/>
  <c r="F255" i="18"/>
  <c r="F259" i="18"/>
  <c r="F263" i="18"/>
  <c r="F267" i="18"/>
  <c r="F271" i="18"/>
  <c r="H232" i="18"/>
  <c r="H236" i="18"/>
  <c r="H240" i="18"/>
  <c r="H244" i="18"/>
  <c r="H248" i="18"/>
  <c r="H256" i="18"/>
  <c r="H260" i="18"/>
  <c r="H264" i="18"/>
  <c r="H268" i="18"/>
  <c r="H228" i="18"/>
  <c r="F232" i="18"/>
  <c r="F236" i="18"/>
  <c r="F240" i="18"/>
  <c r="F244" i="18"/>
  <c r="F248" i="18"/>
  <c r="F252" i="18"/>
  <c r="F256" i="18"/>
  <c r="F260" i="18"/>
  <c r="F264" i="18"/>
  <c r="F268" i="18"/>
  <c r="H229" i="18"/>
  <c r="H233" i="18"/>
  <c r="H237" i="18"/>
  <c r="H241" i="18"/>
  <c r="H245" i="18"/>
  <c r="H249" i="18"/>
  <c r="H253" i="18"/>
  <c r="H257" i="18"/>
  <c r="H261" i="18"/>
  <c r="H265" i="18"/>
  <c r="H269" i="18"/>
  <c r="F229" i="18"/>
  <c r="F233" i="18"/>
  <c r="F237" i="18"/>
  <c r="F241" i="18"/>
  <c r="F245" i="18"/>
  <c r="F249" i="18"/>
  <c r="F253" i="18"/>
  <c r="F257" i="18"/>
  <c r="F261" i="18"/>
  <c r="F265" i="18"/>
  <c r="F269" i="18"/>
  <c r="H230" i="18"/>
  <c r="H234" i="18"/>
  <c r="H238" i="18"/>
  <c r="H242" i="18"/>
  <c r="H246" i="18"/>
  <c r="H250" i="18"/>
  <c r="H254" i="18"/>
  <c r="H258" i="18"/>
  <c r="H262" i="18"/>
  <c r="H266" i="18"/>
  <c r="H270" i="18"/>
  <c r="F234" i="18"/>
  <c r="F238" i="18"/>
  <c r="F242" i="18"/>
  <c r="F246" i="18"/>
  <c r="F250" i="18"/>
  <c r="F254" i="18"/>
  <c r="F258" i="18"/>
  <c r="F262" i="18"/>
  <c r="F266" i="18"/>
  <c r="H231" i="18"/>
  <c r="H235" i="18"/>
  <c r="H239" i="18"/>
  <c r="H243" i="18"/>
  <c r="H247" i="18"/>
  <c r="H251" i="18"/>
  <c r="H255" i="18"/>
  <c r="H259" i="18"/>
  <c r="H263" i="18"/>
  <c r="H267" i="18"/>
  <c r="J119" i="18"/>
  <c r="J128" i="18"/>
  <c r="J120" i="18"/>
  <c r="J129" i="18"/>
  <c r="J121" i="18"/>
  <c r="J130" i="18"/>
  <c r="H14" i="18"/>
  <c r="H10" i="18"/>
  <c r="G89" i="18"/>
  <c r="G93" i="18"/>
  <c r="G97" i="18"/>
  <c r="G101" i="18"/>
  <c r="G105" i="18"/>
  <c r="G109" i="18"/>
  <c r="G113" i="18"/>
  <c r="I92" i="18"/>
  <c r="I96" i="18"/>
  <c r="I100" i="18"/>
  <c r="I104" i="18"/>
  <c r="I108" i="18"/>
  <c r="I112" i="18"/>
  <c r="G90" i="18"/>
  <c r="G94" i="18"/>
  <c r="G98" i="18"/>
  <c r="G102" i="18"/>
  <c r="G106" i="18"/>
  <c r="G110" i="18"/>
  <c r="I89" i="18"/>
  <c r="I93" i="18"/>
  <c r="I97" i="18"/>
  <c r="I101" i="18"/>
  <c r="I105" i="18"/>
  <c r="I109" i="18"/>
  <c r="I113" i="18"/>
  <c r="G88" i="18"/>
  <c r="G91" i="18"/>
  <c r="G95" i="18"/>
  <c r="G99" i="18"/>
  <c r="G103" i="18"/>
  <c r="G107" i="18"/>
  <c r="G111" i="18"/>
  <c r="I90" i="18"/>
  <c r="I94" i="18"/>
  <c r="I98" i="18"/>
  <c r="I102" i="18"/>
  <c r="I106" i="18"/>
  <c r="I110" i="18"/>
  <c r="H6" i="18"/>
  <c r="I88" i="18"/>
  <c r="G92" i="18"/>
  <c r="G96" i="18"/>
  <c r="G100" i="18"/>
  <c r="G104" i="18"/>
  <c r="G108" i="18"/>
  <c r="I91" i="18"/>
  <c r="I95" i="18"/>
  <c r="I99" i="18"/>
  <c r="I103" i="18"/>
  <c r="I107" i="18"/>
  <c r="H9" i="18"/>
  <c r="H13" i="18"/>
  <c r="H17" i="18"/>
  <c r="H21" i="18"/>
  <c r="G30" i="18"/>
  <c r="G34" i="18"/>
  <c r="G38" i="18"/>
  <c r="G42" i="18"/>
  <c r="G50" i="18"/>
  <c r="G54" i="18"/>
  <c r="G58" i="18"/>
  <c r="G62" i="18"/>
  <c r="G66" i="18"/>
  <c r="G70" i="18"/>
  <c r="G74" i="18"/>
  <c r="G31" i="18"/>
  <c r="G35" i="18"/>
  <c r="G39" i="18"/>
  <c r="G43" i="18"/>
  <c r="G47" i="18"/>
  <c r="G51" i="18"/>
  <c r="G55" i="18"/>
  <c r="G59" i="18"/>
  <c r="G63" i="18"/>
  <c r="G67" i="18"/>
  <c r="G71" i="18"/>
  <c r="G75" i="18"/>
  <c r="H7" i="18"/>
  <c r="H11" i="18"/>
  <c r="H15" i="18"/>
  <c r="H19" i="18"/>
  <c r="G28" i="18"/>
  <c r="G32" i="18"/>
  <c r="G36" i="18"/>
  <c r="G40" i="18"/>
  <c r="G44" i="18"/>
  <c r="G48" i="18"/>
  <c r="G52" i="18"/>
  <c r="G56" i="18"/>
  <c r="G60" i="18"/>
  <c r="G64" i="18"/>
  <c r="G68" i="18"/>
  <c r="G72" i="18"/>
  <c r="G76" i="18"/>
  <c r="H18" i="18"/>
  <c r="H8" i="18"/>
  <c r="H12" i="18"/>
  <c r="H16" i="18"/>
  <c r="H20" i="18"/>
  <c r="G29" i="18"/>
  <c r="G33" i="18"/>
  <c r="G37" i="18"/>
  <c r="G41" i="18"/>
  <c r="G49" i="18"/>
  <c r="G53" i="18"/>
  <c r="G57" i="18"/>
  <c r="G61" i="18"/>
  <c r="G65" i="18"/>
  <c r="G69" i="18"/>
  <c r="G73" i="18"/>
  <c r="G11" i="18"/>
  <c r="G15" i="18"/>
  <c r="G6" i="18"/>
  <c r="G8" i="18"/>
  <c r="G10" i="18"/>
  <c r="G12" i="18"/>
  <c r="G14" i="18"/>
  <c r="G16" i="18"/>
  <c r="G18" i="18"/>
  <c r="G20" i="18"/>
  <c r="G22" i="18"/>
  <c r="G19" i="18"/>
  <c r="H22" i="18"/>
  <c r="G9" i="18"/>
  <c r="G13" i="18"/>
  <c r="G21" i="18"/>
  <c r="G23" i="18"/>
  <c r="G7" i="18"/>
  <c r="N94" i="16"/>
  <c r="M94" i="16"/>
  <c r="F94" i="16"/>
  <c r="E94" i="16"/>
  <c r="F90" i="16"/>
  <c r="G90" i="16"/>
  <c r="G89" i="16"/>
  <c r="F89" i="16"/>
  <c r="G83" i="16"/>
  <c r="G84" i="16"/>
  <c r="G88" i="16" s="1"/>
  <c r="F84" i="16"/>
  <c r="F88" i="16" s="1"/>
  <c r="F83" i="16"/>
  <c r="F74" i="16"/>
  <c r="G74" i="16"/>
  <c r="F75" i="16"/>
  <c r="G75" i="16"/>
  <c r="F76" i="16"/>
  <c r="G76" i="16"/>
  <c r="F77" i="16"/>
  <c r="G77" i="16"/>
  <c r="F78" i="16"/>
  <c r="G78" i="16"/>
  <c r="F79" i="16"/>
  <c r="G79" i="16"/>
  <c r="F80" i="16"/>
  <c r="F82" i="16" s="1"/>
  <c r="G80" i="16"/>
  <c r="G82" i="16" s="1"/>
  <c r="G73" i="16"/>
  <c r="F73" i="16"/>
  <c r="G60" i="16"/>
  <c r="H60" i="16"/>
  <c r="G61" i="16"/>
  <c r="H61" i="16"/>
  <c r="G62" i="16"/>
  <c r="H62" i="16"/>
  <c r="G63" i="16"/>
  <c r="G66" i="16" s="1"/>
  <c r="H63" i="16"/>
  <c r="H66" i="16" s="1"/>
  <c r="H59" i="16"/>
  <c r="G59" i="16"/>
  <c r="H57" i="16"/>
  <c r="H58" i="16" s="1"/>
  <c r="G57" i="16"/>
  <c r="G58" i="16" s="1"/>
  <c r="H52" i="16"/>
  <c r="H56" i="16" s="1"/>
  <c r="G52" i="16"/>
  <c r="G56" i="16" s="1"/>
  <c r="F48" i="16"/>
  <c r="F46" i="16"/>
  <c r="F47" i="16" s="1"/>
  <c r="F45" i="16"/>
  <c r="F38" i="16"/>
  <c r="F39" i="16"/>
  <c r="F40" i="16"/>
  <c r="F41" i="16"/>
  <c r="F42" i="16"/>
  <c r="F43" i="16"/>
  <c r="F44" i="16" s="1"/>
  <c r="F37" i="16"/>
  <c r="C27" i="16"/>
  <c r="C28" i="16"/>
  <c r="C29" i="16"/>
  <c r="C30" i="16"/>
  <c r="C26" i="16"/>
  <c r="J5" i="16"/>
  <c r="J6" i="16"/>
  <c r="J7" i="16"/>
  <c r="J8" i="16"/>
  <c r="J9" i="16"/>
  <c r="J10" i="16"/>
  <c r="J11" i="16"/>
  <c r="J12" i="16"/>
  <c r="J13" i="16"/>
  <c r="J14" i="16"/>
  <c r="J15" i="16"/>
  <c r="J16" i="16"/>
  <c r="J17" i="16"/>
  <c r="J18" i="16"/>
  <c r="J19" i="16"/>
  <c r="J20" i="16"/>
  <c r="J21" i="16"/>
  <c r="J22" i="16"/>
  <c r="J4" i="16"/>
  <c r="E5" i="16"/>
  <c r="E6" i="16"/>
  <c r="E7" i="16"/>
  <c r="E8" i="16"/>
  <c r="E9" i="16"/>
  <c r="E10" i="16"/>
  <c r="E11" i="16"/>
  <c r="E12" i="16"/>
  <c r="E13" i="16"/>
  <c r="E14" i="16"/>
  <c r="E15" i="16"/>
  <c r="E16" i="16"/>
  <c r="E17" i="16"/>
  <c r="E18" i="16"/>
  <c r="E19" i="16"/>
  <c r="E20" i="16"/>
  <c r="E21" i="16"/>
  <c r="E22" i="16"/>
  <c r="E4" i="16"/>
  <c r="I66" i="15"/>
  <c r="I67" i="15"/>
  <c r="I68" i="15"/>
  <c r="I69" i="15"/>
  <c r="I70" i="15"/>
  <c r="I71" i="15"/>
  <c r="I72" i="15"/>
  <c r="I73"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111" i="15"/>
  <c r="I112" i="15"/>
  <c r="I113" i="15"/>
  <c r="I114" i="15"/>
  <c r="I115" i="15"/>
  <c r="I65" i="15"/>
  <c r="AM241" i="15"/>
  <c r="AM240" i="15"/>
  <c r="X167" i="15"/>
  <c r="X166" i="15"/>
  <c r="D248" i="15"/>
  <c r="D247" i="15"/>
  <c r="AO226" i="15"/>
  <c r="AO227" i="15"/>
  <c r="AO228" i="15"/>
  <c r="AO229" i="15"/>
  <c r="AO230" i="15"/>
  <c r="AO231" i="15"/>
  <c r="AO225" i="15"/>
  <c r="Y150" i="15"/>
  <c r="Y152" i="15" s="1"/>
  <c r="Y160" i="15"/>
  <c r="Y162" i="15" s="1"/>
  <c r="Y153" i="15"/>
  <c r="Y157" i="15" s="1"/>
  <c r="Y147" i="15"/>
  <c r="Y148" i="15" s="1"/>
  <c r="Y144" i="15"/>
  <c r="Y145" i="15" s="1"/>
  <c r="W160" i="15"/>
  <c r="W161" i="15" s="1"/>
  <c r="W153" i="15"/>
  <c r="W156" i="15" s="1"/>
  <c r="W150" i="15"/>
  <c r="W152" i="15" s="1"/>
  <c r="W147" i="15"/>
  <c r="W149" i="15" s="1"/>
  <c r="W144" i="15"/>
  <c r="W145" i="15" s="1"/>
  <c r="E231" i="15"/>
  <c r="E232" i="15"/>
  <c r="E233" i="15"/>
  <c r="E234" i="15"/>
  <c r="E235" i="15"/>
  <c r="E236" i="15"/>
  <c r="E237" i="15"/>
  <c r="E238" i="15"/>
  <c r="E239" i="15"/>
  <c r="E240" i="15"/>
  <c r="E241" i="15"/>
  <c r="E242" i="15"/>
  <c r="E243" i="15"/>
  <c r="E230" i="15"/>
  <c r="AO210" i="15"/>
  <c r="AO211" i="15"/>
  <c r="AO212" i="15"/>
  <c r="AO213" i="15"/>
  <c r="AO214" i="15"/>
  <c r="AO209" i="15"/>
  <c r="AA130" i="15"/>
  <c r="AA133" i="15" s="1"/>
  <c r="AA124" i="15"/>
  <c r="AA129" i="15" s="1"/>
  <c r="AA123" i="15"/>
  <c r="AA119" i="15"/>
  <c r="AA122" i="15" s="1"/>
  <c r="AA114" i="15"/>
  <c r="AA117" i="15" s="1"/>
  <c r="AA110" i="15"/>
  <c r="AA113" i="15" s="1"/>
  <c r="E198" i="15"/>
  <c r="F198" i="15" s="1"/>
  <c r="E199" i="15"/>
  <c r="F199" i="15" s="1"/>
  <c r="E200" i="15"/>
  <c r="F200" i="15" s="1"/>
  <c r="E201" i="15"/>
  <c r="F201" i="15" s="1"/>
  <c r="E202" i="15"/>
  <c r="F202" i="15" s="1"/>
  <c r="E203" i="15"/>
  <c r="F203" i="15" s="1"/>
  <c r="E204" i="15"/>
  <c r="F204" i="15" s="1"/>
  <c r="E205" i="15"/>
  <c r="F205" i="15" s="1"/>
  <c r="E206" i="15"/>
  <c r="F206" i="15" s="1"/>
  <c r="E207" i="15"/>
  <c r="F207" i="15" s="1"/>
  <c r="E208" i="15"/>
  <c r="F208" i="15" s="1"/>
  <c r="E209" i="15"/>
  <c r="F209" i="15" s="1"/>
  <c r="E210" i="15"/>
  <c r="F210" i="15" s="1"/>
  <c r="E211" i="15"/>
  <c r="F211" i="15" s="1"/>
  <c r="E212" i="15"/>
  <c r="F212" i="15" s="1"/>
  <c r="E213" i="15"/>
  <c r="F213" i="15" s="1"/>
  <c r="E214" i="15"/>
  <c r="F214" i="15" s="1"/>
  <c r="E215" i="15"/>
  <c r="F215" i="15" s="1"/>
  <c r="E216" i="15"/>
  <c r="F216" i="15" s="1"/>
  <c r="E217" i="15"/>
  <c r="F217" i="15" s="1"/>
  <c r="E218" i="15"/>
  <c r="F218" i="15" s="1"/>
  <c r="E219" i="15"/>
  <c r="F219" i="15" s="1"/>
  <c r="E220" i="15"/>
  <c r="F220" i="15" s="1"/>
  <c r="E221" i="15"/>
  <c r="F221" i="15" s="1"/>
  <c r="E222" i="15"/>
  <c r="F222" i="15" s="1"/>
  <c r="E223" i="15"/>
  <c r="F223" i="15" s="1"/>
  <c r="E224" i="15"/>
  <c r="F224" i="15" s="1"/>
  <c r="E225" i="15"/>
  <c r="F225" i="15" s="1"/>
  <c r="E226" i="15"/>
  <c r="F226" i="15" s="1"/>
  <c r="E197" i="15"/>
  <c r="F197" i="15" s="1"/>
  <c r="AP73" i="15"/>
  <c r="AQ73" i="15"/>
  <c r="AP74" i="15"/>
  <c r="AQ74" i="15"/>
  <c r="AP75" i="15"/>
  <c r="AQ75" i="15"/>
  <c r="AP76" i="15"/>
  <c r="AQ76" i="15"/>
  <c r="AP77" i="15"/>
  <c r="AQ77" i="15"/>
  <c r="AP78" i="15"/>
  <c r="AQ78" i="15"/>
  <c r="AP79" i="15"/>
  <c r="AQ79" i="15"/>
  <c r="AP80" i="15"/>
  <c r="AQ80" i="15"/>
  <c r="AP81" i="15"/>
  <c r="AQ81" i="15"/>
  <c r="AP82" i="15"/>
  <c r="AQ82" i="15"/>
  <c r="AP83" i="15"/>
  <c r="AQ83" i="15"/>
  <c r="AP84" i="15"/>
  <c r="AQ84" i="15"/>
  <c r="AP85" i="15"/>
  <c r="AQ85" i="15"/>
  <c r="AP86" i="15"/>
  <c r="AQ86" i="15"/>
  <c r="AP87" i="15"/>
  <c r="AQ87" i="15"/>
  <c r="AP88" i="15"/>
  <c r="AQ88" i="15"/>
  <c r="AP89" i="15"/>
  <c r="AQ89" i="15"/>
  <c r="AP90" i="15"/>
  <c r="AQ90" i="15"/>
  <c r="AP91" i="15"/>
  <c r="AQ91" i="15"/>
  <c r="AP92" i="15"/>
  <c r="AQ92" i="15"/>
  <c r="AP93" i="15"/>
  <c r="AQ93" i="15"/>
  <c r="AP94" i="15"/>
  <c r="AQ94" i="15"/>
  <c r="AP95" i="15"/>
  <c r="AQ95" i="15"/>
  <c r="AP96" i="15"/>
  <c r="AQ96" i="15"/>
  <c r="AP97" i="15"/>
  <c r="AQ97" i="15"/>
  <c r="AP98" i="15"/>
  <c r="AQ98" i="15"/>
  <c r="AP99" i="15"/>
  <c r="AQ99" i="15"/>
  <c r="AP100" i="15"/>
  <c r="AQ100" i="15"/>
  <c r="AP101" i="15"/>
  <c r="AQ101" i="15"/>
  <c r="AP102" i="15"/>
  <c r="AQ102" i="15"/>
  <c r="AP103" i="15"/>
  <c r="AQ103" i="15"/>
  <c r="AP104" i="15"/>
  <c r="AQ104" i="15"/>
  <c r="AP105" i="15"/>
  <c r="AQ105" i="15"/>
  <c r="AP106" i="15"/>
  <c r="AQ106" i="15"/>
  <c r="AP107" i="15"/>
  <c r="AQ107" i="15"/>
  <c r="AP108" i="15"/>
  <c r="AQ108" i="15"/>
  <c r="AP109" i="15"/>
  <c r="AQ109" i="15"/>
  <c r="AP110" i="15"/>
  <c r="AQ110" i="15"/>
  <c r="AP111" i="15"/>
  <c r="AQ111" i="15"/>
  <c r="AP112" i="15"/>
  <c r="AQ112" i="15"/>
  <c r="AP113" i="15"/>
  <c r="AQ113" i="15"/>
  <c r="AP114" i="15"/>
  <c r="AQ114" i="15"/>
  <c r="AP115" i="15"/>
  <c r="AQ115" i="15"/>
  <c r="AP116" i="15"/>
  <c r="AQ116" i="15"/>
  <c r="AP117" i="15"/>
  <c r="AQ117" i="15"/>
  <c r="AP118" i="15"/>
  <c r="AQ118" i="15"/>
  <c r="AP119" i="15"/>
  <c r="AQ119" i="15"/>
  <c r="AP120" i="15"/>
  <c r="AQ120" i="15"/>
  <c r="AP121" i="15"/>
  <c r="AQ121" i="15"/>
  <c r="AP122" i="15"/>
  <c r="AQ122" i="15"/>
  <c r="AP123" i="15"/>
  <c r="AQ123" i="15"/>
  <c r="AP124" i="15"/>
  <c r="AQ124" i="15"/>
  <c r="AP125" i="15"/>
  <c r="AQ125" i="15"/>
  <c r="AP126" i="15"/>
  <c r="AQ126" i="15"/>
  <c r="AP127" i="15"/>
  <c r="AQ127" i="15"/>
  <c r="AP128" i="15"/>
  <c r="AQ128" i="15"/>
  <c r="AP129" i="15"/>
  <c r="AQ129" i="15"/>
  <c r="AP130" i="15"/>
  <c r="AQ130" i="15"/>
  <c r="AP131" i="15"/>
  <c r="AQ131" i="15"/>
  <c r="AP132" i="15"/>
  <c r="AQ132" i="15"/>
  <c r="AP133" i="15"/>
  <c r="AQ133" i="15"/>
  <c r="AP134" i="15"/>
  <c r="AQ134" i="15"/>
  <c r="AP135" i="15"/>
  <c r="AQ135" i="15"/>
  <c r="AP136" i="15"/>
  <c r="AQ136" i="15"/>
  <c r="AP137" i="15"/>
  <c r="AQ137" i="15"/>
  <c r="AP138" i="15"/>
  <c r="AQ138" i="15"/>
  <c r="AP139" i="15"/>
  <c r="AQ139" i="15"/>
  <c r="AP140" i="15"/>
  <c r="AQ140" i="15"/>
  <c r="AP141" i="15"/>
  <c r="AQ141" i="15"/>
  <c r="AP142" i="15"/>
  <c r="AQ142" i="15"/>
  <c r="AP143" i="15"/>
  <c r="AQ143" i="15"/>
  <c r="AP144" i="15"/>
  <c r="AQ144" i="15"/>
  <c r="AP145" i="15"/>
  <c r="AQ145" i="15"/>
  <c r="AP146" i="15"/>
  <c r="AQ146" i="15"/>
  <c r="AP147" i="15"/>
  <c r="AQ147" i="15"/>
  <c r="AP148" i="15"/>
  <c r="AQ148" i="15"/>
  <c r="AP149" i="15"/>
  <c r="AQ149" i="15"/>
  <c r="AP150" i="15"/>
  <c r="AQ150" i="15"/>
  <c r="AP151" i="15"/>
  <c r="AQ151" i="15"/>
  <c r="AP152" i="15"/>
  <c r="AQ152" i="15"/>
  <c r="AP153" i="15"/>
  <c r="AQ153" i="15"/>
  <c r="AP154" i="15"/>
  <c r="AQ154" i="15"/>
  <c r="AP155" i="15"/>
  <c r="AQ155" i="15"/>
  <c r="AP156" i="15"/>
  <c r="AQ156" i="15"/>
  <c r="AP157" i="15"/>
  <c r="AQ157" i="15"/>
  <c r="AP158" i="15"/>
  <c r="AQ158" i="15"/>
  <c r="AP159" i="15"/>
  <c r="AQ159" i="15"/>
  <c r="AP160" i="15"/>
  <c r="AQ160" i="15"/>
  <c r="AP161" i="15"/>
  <c r="AQ161" i="15"/>
  <c r="AP162" i="15"/>
  <c r="AQ162" i="15"/>
  <c r="AP163" i="15"/>
  <c r="AQ163" i="15"/>
  <c r="AP164" i="15"/>
  <c r="AQ164" i="15"/>
  <c r="AP165" i="15"/>
  <c r="AQ165" i="15"/>
  <c r="AP166" i="15"/>
  <c r="AQ166" i="15"/>
  <c r="AP167" i="15"/>
  <c r="AQ167" i="15"/>
  <c r="AP168" i="15"/>
  <c r="AQ168" i="15"/>
  <c r="AP169" i="15"/>
  <c r="AQ169" i="15"/>
  <c r="AP170" i="15"/>
  <c r="AQ170" i="15"/>
  <c r="AP171" i="15"/>
  <c r="AQ171" i="15"/>
  <c r="AP172" i="15"/>
  <c r="AQ172" i="15"/>
  <c r="AP173" i="15"/>
  <c r="AQ173" i="15"/>
  <c r="AP174" i="15"/>
  <c r="AQ174" i="15"/>
  <c r="AP175" i="15"/>
  <c r="AQ175" i="15"/>
  <c r="AP176" i="15"/>
  <c r="AQ176" i="15"/>
  <c r="AP177" i="15"/>
  <c r="AQ177" i="15"/>
  <c r="AP178" i="15"/>
  <c r="AQ178" i="15"/>
  <c r="AP179" i="15"/>
  <c r="AQ179" i="15"/>
  <c r="AP180" i="15"/>
  <c r="AQ180" i="15"/>
  <c r="AP181" i="15"/>
  <c r="AQ181" i="15"/>
  <c r="AP182" i="15"/>
  <c r="AQ182" i="15"/>
  <c r="AP183" i="15"/>
  <c r="AQ183" i="15"/>
  <c r="AP184" i="15"/>
  <c r="AQ184" i="15"/>
  <c r="AP185" i="15"/>
  <c r="AQ185" i="15"/>
  <c r="AP186" i="15"/>
  <c r="AQ186" i="15"/>
  <c r="AP187" i="15"/>
  <c r="AQ187" i="15"/>
  <c r="AP188" i="15"/>
  <c r="AQ188" i="15"/>
  <c r="AP189" i="15"/>
  <c r="AQ189" i="15"/>
  <c r="AP190" i="15"/>
  <c r="AQ190" i="15"/>
  <c r="AP191" i="15"/>
  <c r="AQ191" i="15"/>
  <c r="AP192" i="15"/>
  <c r="AQ192" i="15"/>
  <c r="AP193" i="15"/>
  <c r="AQ193" i="15"/>
  <c r="AP194" i="15"/>
  <c r="AQ194" i="15"/>
  <c r="AP195" i="15"/>
  <c r="AQ195" i="15"/>
  <c r="AP196" i="15"/>
  <c r="AQ196" i="15"/>
  <c r="AP197" i="15"/>
  <c r="AQ197" i="15"/>
  <c r="AP198" i="15"/>
  <c r="AQ198" i="15"/>
  <c r="AP199" i="15"/>
  <c r="AQ199" i="15"/>
  <c r="AP200" i="15"/>
  <c r="AQ200" i="15"/>
  <c r="AP201" i="15"/>
  <c r="AQ201" i="15"/>
  <c r="AP202" i="15"/>
  <c r="AQ202" i="15"/>
  <c r="AP203" i="15"/>
  <c r="AQ203" i="15"/>
  <c r="AP204" i="15"/>
  <c r="AQ204" i="15"/>
  <c r="AP205" i="15"/>
  <c r="AQ205" i="15"/>
  <c r="AQ72" i="15"/>
  <c r="AP72" i="15"/>
  <c r="AB102" i="15"/>
  <c r="AB103" i="15" s="1"/>
  <c r="AB82" i="15"/>
  <c r="AB83" i="15"/>
  <c r="AB84" i="15"/>
  <c r="AB85" i="15"/>
  <c r="AB86" i="15"/>
  <c r="AB87" i="15"/>
  <c r="AB88" i="15"/>
  <c r="AB89" i="15"/>
  <c r="AB90" i="15"/>
  <c r="AB91" i="15"/>
  <c r="AB92" i="15"/>
  <c r="AB93" i="15"/>
  <c r="AB94" i="15"/>
  <c r="AB95" i="15"/>
  <c r="AB96" i="15"/>
  <c r="AB97" i="15"/>
  <c r="AB98" i="15"/>
  <c r="AB99" i="15" s="1"/>
  <c r="AB81" i="15"/>
  <c r="AB77" i="15"/>
  <c r="AB78" i="15"/>
  <c r="AB79" i="15"/>
  <c r="AB80" i="15" s="1"/>
  <c r="AB76" i="15"/>
  <c r="AB73" i="15"/>
  <c r="AB74" i="15"/>
  <c r="AB75" i="15" s="1"/>
  <c r="AB72" i="15"/>
  <c r="AB67" i="15"/>
  <c r="AB70" i="15" s="1"/>
  <c r="AB64" i="15"/>
  <c r="AB65" i="15" s="1"/>
  <c r="U102" i="15"/>
  <c r="U103" i="15" s="1"/>
  <c r="U82" i="15"/>
  <c r="U83" i="15"/>
  <c r="U84" i="15"/>
  <c r="U85" i="15"/>
  <c r="U86" i="15"/>
  <c r="U87" i="15"/>
  <c r="U88" i="15"/>
  <c r="U89" i="15"/>
  <c r="U90" i="15"/>
  <c r="U91" i="15"/>
  <c r="U92" i="15"/>
  <c r="U93" i="15"/>
  <c r="U94" i="15"/>
  <c r="U95" i="15"/>
  <c r="U96" i="15"/>
  <c r="U97" i="15"/>
  <c r="U98" i="15"/>
  <c r="U101" i="15" s="1"/>
  <c r="U81" i="15"/>
  <c r="U77" i="15"/>
  <c r="U78" i="15"/>
  <c r="U79" i="15"/>
  <c r="U80" i="15" s="1"/>
  <c r="U76" i="15"/>
  <c r="U73" i="15"/>
  <c r="U74" i="15"/>
  <c r="U75" i="15" s="1"/>
  <c r="U72" i="15"/>
  <c r="U67" i="15"/>
  <c r="U69" i="15" s="1"/>
  <c r="U64" i="15"/>
  <c r="U66" i="15" s="1"/>
  <c r="E141" i="15"/>
  <c r="F141" i="15" s="1"/>
  <c r="G141" i="15" s="1"/>
  <c r="E142" i="15"/>
  <c r="F142" i="15" s="1"/>
  <c r="G142" i="15" s="1"/>
  <c r="E143" i="15"/>
  <c r="F143" i="15" s="1"/>
  <c r="G143" i="15" s="1"/>
  <c r="E144" i="15"/>
  <c r="F144" i="15" s="1"/>
  <c r="G144" i="15" s="1"/>
  <c r="E145" i="15"/>
  <c r="F145" i="15" s="1"/>
  <c r="G145" i="15" s="1"/>
  <c r="E146" i="15"/>
  <c r="F146" i="15" s="1"/>
  <c r="G146" i="15" s="1"/>
  <c r="E147" i="15"/>
  <c r="F147" i="15" s="1"/>
  <c r="G147" i="15" s="1"/>
  <c r="E148" i="15"/>
  <c r="F148" i="15" s="1"/>
  <c r="G148" i="15" s="1"/>
  <c r="E149" i="15"/>
  <c r="F149" i="15" s="1"/>
  <c r="G149" i="15" s="1"/>
  <c r="E150" i="15"/>
  <c r="F150" i="15" s="1"/>
  <c r="G150" i="15" s="1"/>
  <c r="E151" i="15"/>
  <c r="F151" i="15" s="1"/>
  <c r="G151" i="15" s="1"/>
  <c r="E152" i="15"/>
  <c r="F152" i="15" s="1"/>
  <c r="G152" i="15" s="1"/>
  <c r="E153" i="15"/>
  <c r="F153" i="15" s="1"/>
  <c r="G153" i="15" s="1"/>
  <c r="E154" i="15"/>
  <c r="F154" i="15" s="1"/>
  <c r="G154" i="15" s="1"/>
  <c r="E155" i="15"/>
  <c r="F155" i="15" s="1"/>
  <c r="G155" i="15" s="1"/>
  <c r="E156" i="15"/>
  <c r="F156" i="15" s="1"/>
  <c r="G156" i="15" s="1"/>
  <c r="E157" i="15"/>
  <c r="F157" i="15" s="1"/>
  <c r="G157" i="15" s="1"/>
  <c r="E158" i="15"/>
  <c r="F158" i="15" s="1"/>
  <c r="G158" i="15" s="1"/>
  <c r="E159" i="15"/>
  <c r="F159" i="15" s="1"/>
  <c r="G159" i="15" s="1"/>
  <c r="E160" i="15"/>
  <c r="F160" i="15" s="1"/>
  <c r="G160" i="15" s="1"/>
  <c r="E161" i="15"/>
  <c r="F161" i="15" s="1"/>
  <c r="G161" i="15" s="1"/>
  <c r="E162" i="15"/>
  <c r="F162" i="15" s="1"/>
  <c r="G162" i="15" s="1"/>
  <c r="E163" i="15"/>
  <c r="F163" i="15" s="1"/>
  <c r="G163" i="15" s="1"/>
  <c r="E164" i="15"/>
  <c r="F164" i="15" s="1"/>
  <c r="G164" i="15" s="1"/>
  <c r="E165" i="15"/>
  <c r="F165" i="15" s="1"/>
  <c r="G165" i="15" s="1"/>
  <c r="E166" i="15"/>
  <c r="F166" i="15" s="1"/>
  <c r="G166" i="15" s="1"/>
  <c r="E167" i="15"/>
  <c r="F167" i="15" s="1"/>
  <c r="G167" i="15" s="1"/>
  <c r="E168" i="15"/>
  <c r="F168" i="15" s="1"/>
  <c r="G168" i="15" s="1"/>
  <c r="E169" i="15"/>
  <c r="F169" i="15" s="1"/>
  <c r="G169" i="15" s="1"/>
  <c r="E170" i="15"/>
  <c r="F170" i="15" s="1"/>
  <c r="G170" i="15" s="1"/>
  <c r="E171" i="15"/>
  <c r="F171" i="15" s="1"/>
  <c r="G171" i="15" s="1"/>
  <c r="E172" i="15"/>
  <c r="F172" i="15" s="1"/>
  <c r="G172" i="15" s="1"/>
  <c r="E173" i="15"/>
  <c r="F173" i="15" s="1"/>
  <c r="G173" i="15" s="1"/>
  <c r="E174" i="15"/>
  <c r="F174" i="15" s="1"/>
  <c r="G174" i="15" s="1"/>
  <c r="E175" i="15"/>
  <c r="F175" i="15" s="1"/>
  <c r="G175" i="15" s="1"/>
  <c r="E176" i="15"/>
  <c r="F176" i="15" s="1"/>
  <c r="G176" i="15" s="1"/>
  <c r="E177" i="15"/>
  <c r="F177" i="15" s="1"/>
  <c r="G177" i="15" s="1"/>
  <c r="E178" i="15"/>
  <c r="F178" i="15" s="1"/>
  <c r="G178" i="15" s="1"/>
  <c r="E179" i="15"/>
  <c r="F179" i="15" s="1"/>
  <c r="G179" i="15" s="1"/>
  <c r="E180" i="15"/>
  <c r="F180" i="15" s="1"/>
  <c r="G180" i="15" s="1"/>
  <c r="E181" i="15"/>
  <c r="F181" i="15" s="1"/>
  <c r="G181" i="15" s="1"/>
  <c r="E182" i="15"/>
  <c r="F182" i="15" s="1"/>
  <c r="G182" i="15" s="1"/>
  <c r="E183" i="15"/>
  <c r="F183" i="15" s="1"/>
  <c r="G183" i="15" s="1"/>
  <c r="E184" i="15"/>
  <c r="F184" i="15" s="1"/>
  <c r="G184" i="15" s="1"/>
  <c r="E185" i="15"/>
  <c r="F185" i="15" s="1"/>
  <c r="G185" i="15" s="1"/>
  <c r="E186" i="15"/>
  <c r="F186" i="15" s="1"/>
  <c r="G186" i="15" s="1"/>
  <c r="E187" i="15"/>
  <c r="F187" i="15" s="1"/>
  <c r="G187" i="15" s="1"/>
  <c r="E188" i="15"/>
  <c r="F188" i="15" s="1"/>
  <c r="G188" i="15" s="1"/>
  <c r="E189" i="15"/>
  <c r="F189" i="15" s="1"/>
  <c r="G189" i="15" s="1"/>
  <c r="E190" i="15"/>
  <c r="F190" i="15" s="1"/>
  <c r="G190" i="15" s="1"/>
  <c r="E191" i="15"/>
  <c r="F191" i="15" s="1"/>
  <c r="G191" i="15" s="1"/>
  <c r="E192" i="15"/>
  <c r="F192" i="15" s="1"/>
  <c r="G192" i="15" s="1"/>
  <c r="E193" i="15"/>
  <c r="F193" i="15" s="1"/>
  <c r="G193" i="15" s="1"/>
  <c r="E140" i="15"/>
  <c r="F140" i="15" s="1"/>
  <c r="G140" i="15" s="1"/>
  <c r="AO60" i="15"/>
  <c r="AO61" i="15"/>
  <c r="AO62" i="15"/>
  <c r="AO63" i="15"/>
  <c r="AO64" i="15"/>
  <c r="AO65" i="15"/>
  <c r="AO66" i="15"/>
  <c r="AO67" i="15"/>
  <c r="AO68" i="15"/>
  <c r="AO59" i="15"/>
  <c r="U47" i="15"/>
  <c r="U48" i="15"/>
  <c r="U49" i="15"/>
  <c r="U50" i="15"/>
  <c r="U51" i="15"/>
  <c r="U52" i="15"/>
  <c r="U53" i="15"/>
  <c r="U54" i="15"/>
  <c r="U55" i="15"/>
  <c r="U56" i="15"/>
  <c r="U57" i="15"/>
  <c r="U58" i="15"/>
  <c r="U59" i="15"/>
  <c r="U60" i="15"/>
  <c r="U46" i="15"/>
  <c r="E120" i="15"/>
  <c r="F120" i="15" s="1"/>
  <c r="E121" i="15"/>
  <c r="F121" i="15" s="1"/>
  <c r="E122" i="15"/>
  <c r="F122" i="15" s="1"/>
  <c r="E123" i="15"/>
  <c r="F123" i="15" s="1"/>
  <c r="E124" i="15"/>
  <c r="F124" i="15" s="1"/>
  <c r="E125" i="15"/>
  <c r="F125" i="15" s="1"/>
  <c r="E126" i="15"/>
  <c r="F126" i="15" s="1"/>
  <c r="E127" i="15"/>
  <c r="F127" i="15" s="1"/>
  <c r="E128" i="15"/>
  <c r="F128" i="15" s="1"/>
  <c r="E129" i="15"/>
  <c r="F129" i="15" s="1"/>
  <c r="E130" i="15"/>
  <c r="F130" i="15" s="1"/>
  <c r="E131" i="15"/>
  <c r="F131" i="15" s="1"/>
  <c r="E132" i="15"/>
  <c r="F132" i="15" s="1"/>
  <c r="E133" i="15"/>
  <c r="F133" i="15" s="1"/>
  <c r="E134" i="15"/>
  <c r="F134" i="15" s="1"/>
  <c r="E135" i="15"/>
  <c r="F135" i="15" s="1"/>
  <c r="E136" i="15"/>
  <c r="F136" i="15" s="1"/>
  <c r="E119" i="15"/>
  <c r="F119" i="15" s="1"/>
  <c r="AP49" i="15"/>
  <c r="AP50" i="15"/>
  <c r="AP51" i="15"/>
  <c r="AP48" i="15"/>
  <c r="AX6" i="15"/>
  <c r="AX7" i="15"/>
  <c r="AX8" i="15"/>
  <c r="AX9" i="15"/>
  <c r="AX5" i="15"/>
  <c r="AV6" i="15"/>
  <c r="AV7" i="15"/>
  <c r="AV8" i="15"/>
  <c r="AV9" i="15"/>
  <c r="AV5" i="15"/>
  <c r="AN5" i="15"/>
  <c r="AO5" i="15"/>
  <c r="AP5" i="15"/>
  <c r="AQ5" i="15"/>
  <c r="AR5" i="15"/>
  <c r="AS5" i="15"/>
  <c r="AT5" i="15"/>
  <c r="AN6" i="15"/>
  <c r="AO6" i="15"/>
  <c r="AP6" i="15"/>
  <c r="AQ6" i="15"/>
  <c r="AR6" i="15"/>
  <c r="AS6" i="15"/>
  <c r="AT6" i="15"/>
  <c r="AN7" i="15"/>
  <c r="AO7" i="15"/>
  <c r="AP7" i="15"/>
  <c r="AQ7" i="15"/>
  <c r="AR7" i="15"/>
  <c r="AS7" i="15"/>
  <c r="AT7" i="15"/>
  <c r="AN8" i="15"/>
  <c r="AO8" i="15"/>
  <c r="AP8" i="15"/>
  <c r="AQ8" i="15"/>
  <c r="AR8" i="15"/>
  <c r="AS8" i="15"/>
  <c r="AT8" i="15"/>
  <c r="AN9" i="15"/>
  <c r="AO9" i="15"/>
  <c r="AP9" i="15"/>
  <c r="AQ9" i="15"/>
  <c r="AR9" i="15"/>
  <c r="AS9" i="15"/>
  <c r="AT9" i="15"/>
  <c r="AM6" i="15"/>
  <c r="AM7" i="15"/>
  <c r="AM8" i="15"/>
  <c r="AM9" i="15"/>
  <c r="AM5" i="15"/>
  <c r="Y36" i="15"/>
  <c r="Y37" i="15"/>
  <c r="Y38" i="15"/>
  <c r="Y39" i="15"/>
  <c r="Y40" i="15"/>
  <c r="Y41" i="15"/>
  <c r="Y42" i="15"/>
  <c r="Y35" i="15"/>
  <c r="W36" i="15"/>
  <c r="W37" i="15"/>
  <c r="W38" i="15"/>
  <c r="W39" i="15"/>
  <c r="W40" i="15"/>
  <c r="W41" i="15"/>
  <c r="W42" i="15"/>
  <c r="W35" i="15"/>
  <c r="E66" i="15"/>
  <c r="F66" i="15"/>
  <c r="E67" i="15"/>
  <c r="F67" i="15"/>
  <c r="E68" i="15"/>
  <c r="F68" i="15"/>
  <c r="E69" i="15"/>
  <c r="F69" i="15"/>
  <c r="E70" i="15"/>
  <c r="F70" i="15"/>
  <c r="E71" i="15"/>
  <c r="F71" i="15"/>
  <c r="E72" i="15"/>
  <c r="F72" i="15"/>
  <c r="E73" i="15"/>
  <c r="F73" i="15"/>
  <c r="E74" i="15"/>
  <c r="F74" i="15"/>
  <c r="E75" i="15"/>
  <c r="F75" i="15"/>
  <c r="E76" i="15"/>
  <c r="F76" i="15"/>
  <c r="E77" i="15"/>
  <c r="F77" i="15"/>
  <c r="E78" i="15"/>
  <c r="F78" i="15"/>
  <c r="E79" i="15"/>
  <c r="F79" i="15"/>
  <c r="E80" i="15"/>
  <c r="F80" i="15"/>
  <c r="E81" i="15"/>
  <c r="F81" i="15"/>
  <c r="E82" i="15"/>
  <c r="F82" i="15"/>
  <c r="E83" i="15"/>
  <c r="F83" i="15"/>
  <c r="E84" i="15"/>
  <c r="F84" i="15"/>
  <c r="E85" i="15"/>
  <c r="F85" i="15"/>
  <c r="E86" i="15"/>
  <c r="F86" i="15"/>
  <c r="E87" i="15"/>
  <c r="F87" i="15"/>
  <c r="E88" i="15"/>
  <c r="F88" i="15"/>
  <c r="E89" i="15"/>
  <c r="F89" i="15"/>
  <c r="E90" i="15"/>
  <c r="F90" i="15"/>
  <c r="E91" i="15"/>
  <c r="F91" i="15"/>
  <c r="E92" i="15"/>
  <c r="F92" i="15"/>
  <c r="E93" i="15"/>
  <c r="F93" i="15"/>
  <c r="E94" i="15"/>
  <c r="F94" i="15"/>
  <c r="E95" i="15"/>
  <c r="F95" i="15"/>
  <c r="E96" i="15"/>
  <c r="F96" i="15"/>
  <c r="E97" i="15"/>
  <c r="F97" i="15"/>
  <c r="E98" i="15"/>
  <c r="F98" i="15"/>
  <c r="E99" i="15"/>
  <c r="F99" i="15"/>
  <c r="E100" i="15"/>
  <c r="F100" i="15"/>
  <c r="E101" i="15"/>
  <c r="F101" i="15"/>
  <c r="E102" i="15"/>
  <c r="F102" i="15"/>
  <c r="E103" i="15"/>
  <c r="F103" i="15"/>
  <c r="E104" i="15"/>
  <c r="F104" i="15"/>
  <c r="E105" i="15"/>
  <c r="F105" i="15"/>
  <c r="E106" i="15"/>
  <c r="F106" i="15"/>
  <c r="E107" i="15"/>
  <c r="F107" i="15"/>
  <c r="E108" i="15"/>
  <c r="F108" i="15"/>
  <c r="E109" i="15"/>
  <c r="F109" i="15"/>
  <c r="E110" i="15"/>
  <c r="F110" i="15"/>
  <c r="E111" i="15"/>
  <c r="F111" i="15"/>
  <c r="E112" i="15"/>
  <c r="F112" i="15"/>
  <c r="E113" i="15"/>
  <c r="F113" i="15"/>
  <c r="E114" i="15"/>
  <c r="F114" i="15"/>
  <c r="E115" i="15"/>
  <c r="F115" i="15"/>
  <c r="F65" i="15"/>
  <c r="E65" i="15"/>
  <c r="AB6" i="15"/>
  <c r="AB7" i="15"/>
  <c r="AB8" i="15"/>
  <c r="AB9" i="15"/>
  <c r="AB10" i="15"/>
  <c r="AB11" i="15"/>
  <c r="AB12" i="15"/>
  <c r="AB13" i="15"/>
  <c r="AB14" i="15"/>
  <c r="AB15" i="15"/>
  <c r="AB16" i="15"/>
  <c r="AB17" i="15"/>
  <c r="AB18" i="15"/>
  <c r="AB19" i="15"/>
  <c r="AB20" i="15"/>
  <c r="AB21" i="15"/>
  <c r="AB22" i="15"/>
  <c r="AB23" i="15"/>
  <c r="AB24" i="15"/>
  <c r="AB25" i="15"/>
  <c r="AB26" i="15"/>
  <c r="AB27" i="15"/>
  <c r="AB28" i="15"/>
  <c r="AB29" i="15"/>
  <c r="AB30" i="15"/>
  <c r="AB31" i="15"/>
  <c r="AB5" i="15"/>
  <c r="Y6" i="15"/>
  <c r="Y7" i="15"/>
  <c r="Y8" i="15"/>
  <c r="Y9" i="15"/>
  <c r="Y10" i="15"/>
  <c r="Y11" i="15"/>
  <c r="Y12" i="15"/>
  <c r="Y13" i="15"/>
  <c r="Y14" i="15"/>
  <c r="Y15" i="15"/>
  <c r="Y16" i="15"/>
  <c r="Y17" i="15"/>
  <c r="Y18" i="15"/>
  <c r="Y19" i="15"/>
  <c r="Y20" i="15"/>
  <c r="Y21" i="15"/>
  <c r="Y22" i="15"/>
  <c r="Y23" i="15"/>
  <c r="Y24" i="15"/>
  <c r="Y25" i="15"/>
  <c r="Y26" i="15"/>
  <c r="Y27" i="15"/>
  <c r="Y28" i="15"/>
  <c r="Y29" i="15"/>
  <c r="Y30" i="15"/>
  <c r="Y31" i="15"/>
  <c r="Y5" i="15"/>
  <c r="W6" i="15"/>
  <c r="W7" i="15"/>
  <c r="W8" i="15"/>
  <c r="W9" i="15"/>
  <c r="W10" i="15"/>
  <c r="W11" i="15"/>
  <c r="W12" i="15"/>
  <c r="W13" i="15"/>
  <c r="W14" i="15"/>
  <c r="W15" i="15"/>
  <c r="W16" i="15"/>
  <c r="W17" i="15"/>
  <c r="W18" i="15"/>
  <c r="W19" i="15"/>
  <c r="W20" i="15"/>
  <c r="W21" i="15"/>
  <c r="W22" i="15"/>
  <c r="W23" i="15"/>
  <c r="W24" i="15"/>
  <c r="W25" i="15"/>
  <c r="W26" i="15"/>
  <c r="W27" i="15"/>
  <c r="W28" i="15"/>
  <c r="W29" i="15"/>
  <c r="W30" i="15"/>
  <c r="W31" i="15"/>
  <c r="W5" i="15"/>
  <c r="M104" i="16" l="1"/>
  <c r="M105" i="16"/>
  <c r="N104" i="16"/>
  <c r="N105" i="16"/>
  <c r="N95" i="16"/>
  <c r="G85" i="16"/>
  <c r="N103" i="16"/>
  <c r="N97" i="16"/>
  <c r="G81" i="16"/>
  <c r="N99" i="16"/>
  <c r="G53" i="16"/>
  <c r="U104" i="15"/>
  <c r="G87" i="16"/>
  <c r="N101" i="16"/>
  <c r="G55" i="16"/>
  <c r="F81" i="16"/>
  <c r="F85" i="16"/>
  <c r="F87" i="16"/>
  <c r="M95" i="16"/>
  <c r="M97" i="16"/>
  <c r="M99" i="16"/>
  <c r="M101" i="16"/>
  <c r="M103" i="16"/>
  <c r="H55" i="16"/>
  <c r="Y149" i="15"/>
  <c r="G65" i="16"/>
  <c r="F86" i="16"/>
  <c r="M96" i="16"/>
  <c r="M98" i="16"/>
  <c r="M100" i="16"/>
  <c r="M102" i="16"/>
  <c r="H53" i="16"/>
  <c r="G67" i="16"/>
  <c r="G86" i="16"/>
  <c r="N96" i="16"/>
  <c r="N98" i="16"/>
  <c r="N100" i="16"/>
  <c r="N102" i="16"/>
  <c r="H65" i="16"/>
  <c r="H67" i="16"/>
  <c r="Y146" i="15"/>
  <c r="G54" i="16"/>
  <c r="G64" i="16"/>
  <c r="H54" i="16"/>
  <c r="H64" i="16"/>
  <c r="W151" i="15"/>
  <c r="X151" i="15" s="1"/>
  <c r="AA116" i="15"/>
  <c r="Y156" i="15"/>
  <c r="W155" i="15"/>
  <c r="X155" i="15" s="1"/>
  <c r="W148" i="15"/>
  <c r="W159" i="15"/>
  <c r="X159" i="15" s="1"/>
  <c r="Y151" i="15"/>
  <c r="U100" i="15"/>
  <c r="AA132" i="15"/>
  <c r="W146" i="15"/>
  <c r="X146" i="15" s="1"/>
  <c r="Z146" i="15" s="1"/>
  <c r="AA146" i="15" s="1"/>
  <c r="AC155" i="15" s="1"/>
  <c r="W157" i="15"/>
  <c r="X157" i="15" s="1"/>
  <c r="Z157" i="15" s="1"/>
  <c r="AA157" i="15" s="1"/>
  <c r="W162" i="15"/>
  <c r="Y154" i="15"/>
  <c r="Y158" i="15"/>
  <c r="AA134" i="15"/>
  <c r="W154" i="15"/>
  <c r="W158" i="15"/>
  <c r="Y155" i="15"/>
  <c r="Y159" i="15"/>
  <c r="Y161" i="15"/>
  <c r="AA118" i="15"/>
  <c r="AB106" i="15"/>
  <c r="AA115" i="15"/>
  <c r="AA120" i="15"/>
  <c r="AA126" i="15"/>
  <c r="AA131" i="15"/>
  <c r="U70" i="15"/>
  <c r="AB100" i="15"/>
  <c r="AA111" i="15"/>
  <c r="AA121" i="15"/>
  <c r="AA127" i="15"/>
  <c r="U105" i="15"/>
  <c r="AB104" i="15"/>
  <c r="AA112" i="15"/>
  <c r="AA128" i="15"/>
  <c r="U99" i="15"/>
  <c r="AB66" i="15"/>
  <c r="AB105" i="15"/>
  <c r="AA125" i="15"/>
  <c r="U65" i="15"/>
  <c r="AB71" i="15"/>
  <c r="AB68" i="15"/>
  <c r="U68" i="15"/>
  <c r="U106" i="15"/>
  <c r="AB69" i="15"/>
  <c r="U71" i="15"/>
  <c r="AB101" i="15"/>
  <c r="F7" i="15"/>
  <c r="H7" i="15" s="1"/>
  <c r="F8" i="15"/>
  <c r="H8" i="15" s="1"/>
  <c r="F9" i="15"/>
  <c r="H9" i="15" s="1"/>
  <c r="F10" i="15"/>
  <c r="H10" i="15" s="1"/>
  <c r="F11" i="15"/>
  <c r="H11" i="15" s="1"/>
  <c r="F12" i="15"/>
  <c r="H12" i="15" s="1"/>
  <c r="F13" i="15"/>
  <c r="H13" i="15" s="1"/>
  <c r="F14" i="15"/>
  <c r="H14" i="15" s="1"/>
  <c r="F16" i="15"/>
  <c r="H16" i="15" s="1"/>
  <c r="F17" i="15"/>
  <c r="H17" i="15" s="1"/>
  <c r="F18" i="15"/>
  <c r="H18" i="15" s="1"/>
  <c r="F21" i="15"/>
  <c r="H21" i="15" s="1"/>
  <c r="F23" i="15"/>
  <c r="H23" i="15" s="1"/>
  <c r="F26" i="15"/>
  <c r="H26" i="15" s="1"/>
  <c r="F27" i="15"/>
  <c r="H27" i="15" s="1"/>
  <c r="F30" i="15"/>
  <c r="H30" i="15" s="1"/>
  <c r="F31" i="15"/>
  <c r="H31" i="15" s="1"/>
  <c r="F36" i="15"/>
  <c r="H36" i="15" s="1"/>
  <c r="F37" i="15"/>
  <c r="H37" i="15" s="1"/>
  <c r="F38" i="15"/>
  <c r="H38" i="15" s="1"/>
  <c r="F39" i="15"/>
  <c r="H39" i="15" s="1"/>
  <c r="F40" i="15"/>
  <c r="H40" i="15" s="1"/>
  <c r="F42" i="15"/>
  <c r="H42" i="15" s="1"/>
  <c r="F43" i="15"/>
  <c r="H43" i="15" s="1"/>
  <c r="F44" i="15"/>
  <c r="H44" i="15" s="1"/>
  <c r="F45" i="15"/>
  <c r="H45" i="15" s="1"/>
  <c r="F46" i="15"/>
  <c r="H46" i="15" s="1"/>
  <c r="F47" i="15"/>
  <c r="H47" i="15" s="1"/>
  <c r="F48" i="15"/>
  <c r="H48" i="15" s="1"/>
  <c r="F51" i="15"/>
  <c r="H51" i="15" s="1"/>
  <c r="F52" i="15"/>
  <c r="H52" i="15" s="1"/>
  <c r="F53" i="15"/>
  <c r="H53" i="15" s="1"/>
  <c r="F55" i="15"/>
  <c r="H55" i="15" s="1"/>
  <c r="F59" i="15"/>
  <c r="H59" i="15" s="1"/>
  <c r="F60" i="15"/>
  <c r="H60" i="15" s="1"/>
  <c r="F61" i="15"/>
  <c r="H61" i="15" s="1"/>
  <c r="F5" i="15"/>
  <c r="H5" i="15" s="1"/>
  <c r="V47" i="15"/>
  <c r="V48" i="15"/>
  <c r="V49" i="15"/>
  <c r="V50" i="15"/>
  <c r="V51" i="15"/>
  <c r="V52" i="15"/>
  <c r="V53" i="15"/>
  <c r="V54" i="15"/>
  <c r="V55" i="15"/>
  <c r="V56" i="15"/>
  <c r="V57" i="15"/>
  <c r="V58" i="15"/>
  <c r="V59" i="15"/>
  <c r="V60" i="15"/>
  <c r="V46" i="15"/>
  <c r="H88" i="18"/>
  <c r="J88" i="18" s="1"/>
  <c r="K88" i="18" s="1"/>
  <c r="H89" i="18"/>
  <c r="J89" i="18" s="1"/>
  <c r="K89" i="18" s="1"/>
  <c r="H90" i="18"/>
  <c r="J90" i="18" s="1"/>
  <c r="K90" i="18" s="1"/>
  <c r="H91" i="18"/>
  <c r="J91" i="18" s="1"/>
  <c r="K91" i="18" s="1"/>
  <c r="H92" i="18"/>
  <c r="J92" i="18" s="1"/>
  <c r="K92" i="18" s="1"/>
  <c r="H93" i="18"/>
  <c r="J93" i="18" s="1"/>
  <c r="K93" i="18" s="1"/>
  <c r="H94" i="18"/>
  <c r="J94" i="18" s="1"/>
  <c r="K94" i="18" s="1"/>
  <c r="H95" i="18"/>
  <c r="J95" i="18" s="1"/>
  <c r="K95" i="18" s="1"/>
  <c r="H96" i="18"/>
  <c r="H97" i="18"/>
  <c r="J97" i="18" s="1"/>
  <c r="K97" i="18" s="1"/>
  <c r="H98" i="18"/>
  <c r="J98" i="18" s="1"/>
  <c r="K98" i="18" s="1"/>
  <c r="H99" i="18"/>
  <c r="J99" i="18" s="1"/>
  <c r="K99" i="18" s="1"/>
  <c r="M81" i="18" s="1"/>
  <c r="H100" i="18"/>
  <c r="J100" i="18" s="1"/>
  <c r="K100" i="18" s="1"/>
  <c r="H101" i="18"/>
  <c r="J101" i="18" s="1"/>
  <c r="K101" i="18" s="1"/>
  <c r="H102" i="18"/>
  <c r="J102" i="18" s="1"/>
  <c r="K102" i="18" s="1"/>
  <c r="H103" i="18"/>
  <c r="J103" i="18" s="1"/>
  <c r="K103" i="18" s="1"/>
  <c r="H104" i="18"/>
  <c r="J104" i="18" s="1"/>
  <c r="K104" i="18" s="1"/>
  <c r="H105" i="18"/>
  <c r="J105" i="18" s="1"/>
  <c r="K105" i="18" s="1"/>
  <c r="M87" i="18" s="1"/>
  <c r="H106" i="18"/>
  <c r="J106" i="18" s="1"/>
  <c r="K106" i="18" s="1"/>
  <c r="H107" i="18"/>
  <c r="J107" i="18" s="1"/>
  <c r="K107" i="18" s="1"/>
  <c r="H108" i="18"/>
  <c r="J108" i="18" s="1"/>
  <c r="K108" i="18" s="1"/>
  <c r="H109" i="18"/>
  <c r="J109" i="18" s="1"/>
  <c r="K109" i="18" s="1"/>
  <c r="H110" i="18"/>
  <c r="J110" i="18" s="1"/>
  <c r="K110" i="18" s="1"/>
  <c r="H111" i="18"/>
  <c r="J111" i="18" s="1"/>
  <c r="K111" i="18" s="1"/>
  <c r="H112" i="18"/>
  <c r="H113" i="18"/>
  <c r="J113" i="18" s="1"/>
  <c r="K113" i="18" s="1"/>
  <c r="H87" i="18"/>
  <c r="J87" i="18" s="1"/>
  <c r="K87" i="18" s="1"/>
  <c r="G104" i="19"/>
  <c r="G103" i="19"/>
  <c r="F110" i="16"/>
  <c r="H110" i="16" s="1"/>
  <c r="H104" i="19" s="1"/>
  <c r="F109" i="16"/>
  <c r="H109" i="16" s="1"/>
  <c r="H103" i="19" s="1"/>
  <c r="M89" i="19"/>
  <c r="M90" i="19"/>
  <c r="M91" i="19"/>
  <c r="M92" i="19"/>
  <c r="M93" i="19"/>
  <c r="M94" i="19"/>
  <c r="M95" i="19"/>
  <c r="M96" i="19"/>
  <c r="M97" i="19"/>
  <c r="M98" i="19"/>
  <c r="M99" i="19"/>
  <c r="M88" i="19"/>
  <c r="O94" i="16"/>
  <c r="P94" i="16" s="1"/>
  <c r="F39" i="19"/>
  <c r="F40" i="19"/>
  <c r="F41" i="19"/>
  <c r="F42" i="19"/>
  <c r="F43" i="19"/>
  <c r="F44" i="19"/>
  <c r="F45" i="19"/>
  <c r="F46" i="19"/>
  <c r="F47" i="19"/>
  <c r="F38" i="19"/>
  <c r="G6" i="19"/>
  <c r="H6" i="19" s="1"/>
  <c r="L6" i="19" s="1"/>
  <c r="G7" i="19"/>
  <c r="H7" i="19" s="1"/>
  <c r="L7" i="19" s="1"/>
  <c r="G8" i="19"/>
  <c r="H8" i="19" s="1"/>
  <c r="L8" i="19" s="1"/>
  <c r="G9" i="19"/>
  <c r="H9" i="19" s="1"/>
  <c r="L9" i="19" s="1"/>
  <c r="G10" i="19"/>
  <c r="H10" i="19" s="1"/>
  <c r="L10" i="19" s="1"/>
  <c r="G11" i="19"/>
  <c r="H11" i="19" s="1"/>
  <c r="L11" i="19" s="1"/>
  <c r="G12" i="19"/>
  <c r="H12" i="19" s="1"/>
  <c r="L12" i="19" s="1"/>
  <c r="G13" i="19"/>
  <c r="H13" i="19" s="1"/>
  <c r="L13" i="19" s="1"/>
  <c r="G14" i="19"/>
  <c r="H14" i="19" s="1"/>
  <c r="L14" i="19" s="1"/>
  <c r="G15" i="19"/>
  <c r="H15" i="19" s="1"/>
  <c r="L15" i="19" s="1"/>
  <c r="G16" i="19"/>
  <c r="H16" i="19" s="1"/>
  <c r="L16" i="19" s="1"/>
  <c r="G17" i="19"/>
  <c r="H17" i="19" s="1"/>
  <c r="L17" i="19" s="1"/>
  <c r="G18" i="19"/>
  <c r="H18" i="19" s="1"/>
  <c r="L18" i="19" s="1"/>
  <c r="G19" i="19"/>
  <c r="H19" i="19" s="1"/>
  <c r="L19" i="19" s="1"/>
  <c r="G20" i="19"/>
  <c r="H20" i="19" s="1"/>
  <c r="L20" i="19" s="1"/>
  <c r="G21" i="19"/>
  <c r="H21" i="19" s="1"/>
  <c r="L21" i="19" s="1"/>
  <c r="G22" i="19"/>
  <c r="H22" i="19" s="1"/>
  <c r="L22" i="19" s="1"/>
  <c r="G23" i="19"/>
  <c r="H23" i="19" s="1"/>
  <c r="L23" i="19" s="1"/>
  <c r="G5" i="19"/>
  <c r="H5" i="19" s="1"/>
  <c r="L5" i="19" s="1"/>
  <c r="V220" i="18"/>
  <c r="V219" i="18"/>
  <c r="R220" i="18"/>
  <c r="R190" i="18"/>
  <c r="R192" i="18"/>
  <c r="R193" i="18"/>
  <c r="R194" i="18"/>
  <c r="R196" i="18"/>
  <c r="R198" i="18"/>
  <c r="R199" i="18"/>
  <c r="R200" i="18"/>
  <c r="R188" i="18"/>
  <c r="R40" i="18"/>
  <c r="R41" i="18"/>
  <c r="R42" i="18"/>
  <c r="R43" i="18"/>
  <c r="R44" i="18"/>
  <c r="R46" i="18"/>
  <c r="R47" i="18"/>
  <c r="U31" i="18"/>
  <c r="S6" i="18"/>
  <c r="S7" i="18" s="1"/>
  <c r="R6" i="18"/>
  <c r="R7" i="18" s="1"/>
  <c r="T8" i="18"/>
  <c r="T5" i="18"/>
  <c r="F298" i="18"/>
  <c r="H298" i="18" s="1"/>
  <c r="J298" i="18" s="1"/>
  <c r="F297" i="18"/>
  <c r="H297" i="18" s="1"/>
  <c r="J297" i="18" s="1"/>
  <c r="F289" i="18"/>
  <c r="H289" i="18" s="1"/>
  <c r="J289" i="18" s="1"/>
  <c r="F290" i="18"/>
  <c r="H290" i="18" s="1"/>
  <c r="J290" i="18" s="1"/>
  <c r="F291" i="18"/>
  <c r="H291" i="18" s="1"/>
  <c r="J291" i="18" s="1"/>
  <c r="F292" i="18"/>
  <c r="H292" i="18" s="1"/>
  <c r="J292" i="18" s="1"/>
  <c r="F293" i="18"/>
  <c r="H293" i="18" s="1"/>
  <c r="J293" i="18" s="1"/>
  <c r="F276" i="18"/>
  <c r="H276" i="18" s="1"/>
  <c r="J276" i="18" s="1"/>
  <c r="F277" i="18"/>
  <c r="H277" i="18" s="1"/>
  <c r="J277" i="18" s="1"/>
  <c r="F278" i="18"/>
  <c r="H278" i="18" s="1"/>
  <c r="J278" i="18" s="1"/>
  <c r="F279" i="18"/>
  <c r="H279" i="18" s="1"/>
  <c r="J279" i="18" s="1"/>
  <c r="F280" i="18"/>
  <c r="H280" i="18" s="1"/>
  <c r="J280" i="18" s="1"/>
  <c r="F281" i="18"/>
  <c r="H281" i="18" s="1"/>
  <c r="J281" i="18" s="1"/>
  <c r="F282" i="18"/>
  <c r="H282" i="18" s="1"/>
  <c r="J282" i="18" s="1"/>
  <c r="F283" i="18"/>
  <c r="H283" i="18" s="1"/>
  <c r="J283" i="18" s="1"/>
  <c r="F284" i="18"/>
  <c r="H284" i="18" s="1"/>
  <c r="J284" i="18" s="1"/>
  <c r="F285" i="18"/>
  <c r="H285" i="18" s="1"/>
  <c r="J285" i="18" s="1"/>
  <c r="F286" i="18"/>
  <c r="H286" i="18" s="1"/>
  <c r="J286" i="18" s="1"/>
  <c r="F287" i="18"/>
  <c r="H287" i="18" s="1"/>
  <c r="J287" i="18" s="1"/>
  <c r="F288" i="18"/>
  <c r="H288" i="18" s="1"/>
  <c r="J288" i="18" s="1"/>
  <c r="F275" i="18"/>
  <c r="H275" i="18" s="1"/>
  <c r="J275" i="18" s="1"/>
  <c r="X145" i="15"/>
  <c r="Z145" i="15" s="1"/>
  <c r="AA145" i="15" s="1"/>
  <c r="AC154" i="15" s="1"/>
  <c r="X147" i="15"/>
  <c r="Z147" i="15" s="1"/>
  <c r="X148" i="15"/>
  <c r="Z148" i="15" s="1"/>
  <c r="X149" i="15"/>
  <c r="Z149" i="15" s="1"/>
  <c r="AA149" i="15" s="1"/>
  <c r="X150" i="15"/>
  <c r="Z150" i="15" s="1"/>
  <c r="AA150" i="15" s="1"/>
  <c r="X152" i="15"/>
  <c r="Z152" i="15" s="1"/>
  <c r="X153" i="15"/>
  <c r="Z153" i="15" s="1"/>
  <c r="AA153" i="15" s="1"/>
  <c r="X154" i="15"/>
  <c r="Z154" i="15" s="1"/>
  <c r="AA154" i="15" s="1"/>
  <c r="X156" i="15"/>
  <c r="X158" i="15"/>
  <c r="X160" i="15"/>
  <c r="Z160" i="15" s="1"/>
  <c r="X161" i="15"/>
  <c r="Z161" i="15" s="1"/>
  <c r="AA161" i="15" s="1"/>
  <c r="X162" i="15"/>
  <c r="Z162" i="15" s="1"/>
  <c r="AA162" i="15" s="1"/>
  <c r="AC151" i="15" s="1"/>
  <c r="X144" i="15"/>
  <c r="Z144" i="15" s="1"/>
  <c r="J218" i="18"/>
  <c r="J219" i="18"/>
  <c r="J220" i="18"/>
  <c r="J221" i="18"/>
  <c r="J222" i="18"/>
  <c r="J223" i="18"/>
  <c r="J224" i="18"/>
  <c r="J225" i="18"/>
  <c r="J226" i="18"/>
  <c r="J217" i="18"/>
  <c r="G228" i="18"/>
  <c r="I228" i="18" s="1"/>
  <c r="J228" i="18" s="1"/>
  <c r="G229" i="18"/>
  <c r="I229" i="18" s="1"/>
  <c r="J229" i="18" s="1"/>
  <c r="G230" i="18"/>
  <c r="I230" i="18" s="1"/>
  <c r="J230" i="18" s="1"/>
  <c r="G231" i="18"/>
  <c r="I231" i="18" s="1"/>
  <c r="J231" i="18" s="1"/>
  <c r="L219" i="18" s="1"/>
  <c r="G232" i="18"/>
  <c r="I232" i="18" s="1"/>
  <c r="J232" i="18" s="1"/>
  <c r="G233" i="18"/>
  <c r="I233" i="18" s="1"/>
  <c r="J233" i="18" s="1"/>
  <c r="G234" i="18"/>
  <c r="I234" i="18" s="1"/>
  <c r="J234" i="18" s="1"/>
  <c r="G235" i="18"/>
  <c r="I235" i="18" s="1"/>
  <c r="J235" i="18" s="1"/>
  <c r="G236" i="18"/>
  <c r="I236" i="18" s="1"/>
  <c r="J236" i="18" s="1"/>
  <c r="G237" i="18"/>
  <c r="I237" i="18" s="1"/>
  <c r="J237" i="18" s="1"/>
  <c r="G238" i="18"/>
  <c r="I238" i="18" s="1"/>
  <c r="J238" i="18" s="1"/>
  <c r="G239" i="18"/>
  <c r="I239" i="18" s="1"/>
  <c r="J239" i="18" s="1"/>
  <c r="G240" i="18"/>
  <c r="I240" i="18" s="1"/>
  <c r="J240" i="18" s="1"/>
  <c r="G241" i="18"/>
  <c r="I241" i="18" s="1"/>
  <c r="J241" i="18" s="1"/>
  <c r="G242" i="18"/>
  <c r="I242" i="18" s="1"/>
  <c r="J242" i="18" s="1"/>
  <c r="G243" i="18"/>
  <c r="I243" i="18" s="1"/>
  <c r="J243" i="18" s="1"/>
  <c r="G244" i="18"/>
  <c r="I244" i="18" s="1"/>
  <c r="J244" i="18" s="1"/>
  <c r="G245" i="18"/>
  <c r="I245" i="18" s="1"/>
  <c r="J245" i="18" s="1"/>
  <c r="G246" i="18"/>
  <c r="I246" i="18" s="1"/>
  <c r="J246" i="18" s="1"/>
  <c r="G247" i="18"/>
  <c r="I247" i="18" s="1"/>
  <c r="J247" i="18" s="1"/>
  <c r="G248" i="18"/>
  <c r="I248" i="18" s="1"/>
  <c r="J248" i="18" s="1"/>
  <c r="L225" i="18" s="1"/>
  <c r="G249" i="18"/>
  <c r="I249" i="18" s="1"/>
  <c r="J249" i="18" s="1"/>
  <c r="G250" i="18"/>
  <c r="I250" i="18" s="1"/>
  <c r="J250" i="18" s="1"/>
  <c r="G251" i="18"/>
  <c r="I251" i="18" s="1"/>
  <c r="J251" i="18" s="1"/>
  <c r="G252" i="18"/>
  <c r="I252" i="18" s="1"/>
  <c r="J252" i="18" s="1"/>
  <c r="G253" i="18"/>
  <c r="I253" i="18" s="1"/>
  <c r="J253" i="18" s="1"/>
  <c r="G254" i="18"/>
  <c r="I254" i="18" s="1"/>
  <c r="J254" i="18" s="1"/>
  <c r="G255" i="18"/>
  <c r="I255" i="18" s="1"/>
  <c r="J255" i="18" s="1"/>
  <c r="G256" i="18"/>
  <c r="I256" i="18" s="1"/>
  <c r="J256" i="18" s="1"/>
  <c r="G257" i="18"/>
  <c r="I257" i="18" s="1"/>
  <c r="J257" i="18" s="1"/>
  <c r="G258" i="18"/>
  <c r="I258" i="18" s="1"/>
  <c r="J258" i="18" s="1"/>
  <c r="G259" i="18"/>
  <c r="I259" i="18" s="1"/>
  <c r="J259" i="18" s="1"/>
  <c r="G260" i="18"/>
  <c r="I260" i="18" s="1"/>
  <c r="J260" i="18" s="1"/>
  <c r="G261" i="18"/>
  <c r="I261" i="18" s="1"/>
  <c r="J261" i="18" s="1"/>
  <c r="G262" i="18"/>
  <c r="I262" i="18" s="1"/>
  <c r="J262" i="18" s="1"/>
  <c r="G263" i="18"/>
  <c r="I263" i="18" s="1"/>
  <c r="J263" i="18" s="1"/>
  <c r="G264" i="18"/>
  <c r="I264" i="18" s="1"/>
  <c r="J264" i="18" s="1"/>
  <c r="G265" i="18"/>
  <c r="I265" i="18" s="1"/>
  <c r="J265" i="18" s="1"/>
  <c r="G266" i="18"/>
  <c r="I266" i="18" s="1"/>
  <c r="J266" i="18" s="1"/>
  <c r="L227" i="18" s="1"/>
  <c r="G267" i="18"/>
  <c r="I267" i="18" s="1"/>
  <c r="J267" i="18" s="1"/>
  <c r="G268" i="18"/>
  <c r="I268" i="18" s="1"/>
  <c r="J268" i="18" s="1"/>
  <c r="G269" i="18"/>
  <c r="I269" i="18" s="1"/>
  <c r="J269" i="18" s="1"/>
  <c r="G270" i="18"/>
  <c r="I270" i="18" s="1"/>
  <c r="J270" i="18" s="1"/>
  <c r="G271" i="18"/>
  <c r="I271" i="18" s="1"/>
  <c r="J271" i="18" s="1"/>
  <c r="G227" i="18"/>
  <c r="I227" i="18" s="1"/>
  <c r="J227" i="18" s="1"/>
  <c r="L217" i="18" s="1"/>
  <c r="K118" i="18"/>
  <c r="M118" i="18" s="1"/>
  <c r="K119" i="18"/>
  <c r="M119" i="18" s="1"/>
  <c r="K120" i="18"/>
  <c r="M120" i="18" s="1"/>
  <c r="K121" i="18"/>
  <c r="M121" i="18" s="1"/>
  <c r="K122" i="18"/>
  <c r="M124" i="18" s="1"/>
  <c r="K123" i="18"/>
  <c r="M127" i="18" s="1"/>
  <c r="K124" i="18"/>
  <c r="M126" i="18" s="1"/>
  <c r="K125" i="18"/>
  <c r="M122" i="18" s="1"/>
  <c r="K126" i="18"/>
  <c r="M123" i="18" s="1"/>
  <c r="K127" i="18"/>
  <c r="M129" i="18" s="1"/>
  <c r="K128" i="18"/>
  <c r="M130" i="18" s="1"/>
  <c r="K129" i="18"/>
  <c r="M131" i="18" s="1"/>
  <c r="K130" i="18"/>
  <c r="M132" i="18" s="1"/>
  <c r="K131" i="18"/>
  <c r="M133" i="18" s="1"/>
  <c r="K132" i="18"/>
  <c r="M125" i="18" s="1"/>
  <c r="K117" i="18"/>
  <c r="M117" i="18" s="1"/>
  <c r="K82" i="18"/>
  <c r="K83" i="18"/>
  <c r="K84" i="18"/>
  <c r="K85" i="18"/>
  <c r="K86" i="18"/>
  <c r="K81" i="18"/>
  <c r="J96" i="18"/>
  <c r="K96" i="18" s="1"/>
  <c r="J112" i="18"/>
  <c r="K112" i="18" s="1"/>
  <c r="H28" i="18"/>
  <c r="H29" i="18"/>
  <c r="H30" i="18"/>
  <c r="H31" i="18"/>
  <c r="H32" i="18"/>
  <c r="H33" i="18"/>
  <c r="H34" i="18"/>
  <c r="H35" i="18"/>
  <c r="H36" i="18"/>
  <c r="H37" i="18"/>
  <c r="H38" i="18"/>
  <c r="H39" i="18"/>
  <c r="H40" i="18"/>
  <c r="H41" i="18"/>
  <c r="H42" i="18"/>
  <c r="H43" i="18"/>
  <c r="H44" i="18"/>
  <c r="H45" i="18"/>
  <c r="H46" i="18"/>
  <c r="H47" i="18"/>
  <c r="J27" i="18" s="1"/>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76" i="18"/>
  <c r="J28" i="18" s="1"/>
  <c r="H77" i="18"/>
  <c r="H27" i="18"/>
  <c r="M66" i="15"/>
  <c r="M67" i="15"/>
  <c r="M68" i="15"/>
  <c r="M69" i="15"/>
  <c r="M70" i="15"/>
  <c r="M71" i="15"/>
  <c r="M72" i="15"/>
  <c r="M73" i="15"/>
  <c r="M74" i="15"/>
  <c r="M75" i="15"/>
  <c r="M76" i="15"/>
  <c r="M77" i="15"/>
  <c r="M78" i="15"/>
  <c r="M79" i="15"/>
  <c r="M80" i="15"/>
  <c r="M81" i="15"/>
  <c r="M82" i="15"/>
  <c r="M83" i="15"/>
  <c r="M84" i="15"/>
  <c r="M85" i="15"/>
  <c r="M86" i="15"/>
  <c r="M87" i="15"/>
  <c r="M88" i="15"/>
  <c r="M89" i="15"/>
  <c r="M90" i="15"/>
  <c r="M91" i="15"/>
  <c r="M92" i="15"/>
  <c r="M93" i="15"/>
  <c r="M94" i="15"/>
  <c r="M95" i="15"/>
  <c r="M96" i="15"/>
  <c r="M97" i="15"/>
  <c r="M98" i="15"/>
  <c r="M99" i="15"/>
  <c r="M100" i="15"/>
  <c r="M101" i="15"/>
  <c r="M102" i="15"/>
  <c r="M103" i="15"/>
  <c r="M104" i="15"/>
  <c r="M105" i="15"/>
  <c r="M106" i="15"/>
  <c r="M107" i="15"/>
  <c r="M108" i="15"/>
  <c r="M109" i="15"/>
  <c r="M110" i="15"/>
  <c r="M111" i="15"/>
  <c r="M112" i="15"/>
  <c r="M113" i="15"/>
  <c r="M114" i="15"/>
  <c r="M115" i="15"/>
  <c r="M65" i="15"/>
  <c r="G77" i="15"/>
  <c r="H77" i="15" s="1"/>
  <c r="J77" i="15" s="1"/>
  <c r="N77" i="15" s="1"/>
  <c r="I6" i="18"/>
  <c r="I7" i="18"/>
  <c r="I8" i="18"/>
  <c r="I9" i="18"/>
  <c r="I10" i="18"/>
  <c r="I11" i="18"/>
  <c r="I12" i="18"/>
  <c r="I13" i="18"/>
  <c r="I14" i="18"/>
  <c r="I15" i="18"/>
  <c r="I16" i="18"/>
  <c r="I17" i="18"/>
  <c r="I18" i="18"/>
  <c r="I19" i="18"/>
  <c r="I20" i="18"/>
  <c r="I21" i="18"/>
  <c r="I22" i="18"/>
  <c r="I23" i="18"/>
  <c r="I5" i="18"/>
  <c r="C6" i="18"/>
  <c r="C8" i="18"/>
  <c r="C5" i="18"/>
  <c r="B6" i="18"/>
  <c r="B7" i="18"/>
  <c r="B8" i="18"/>
  <c r="B9" i="18"/>
  <c r="B11" i="18"/>
  <c r="B13" i="18"/>
  <c r="B20" i="18"/>
  <c r="B21" i="18"/>
  <c r="B22" i="18"/>
  <c r="I4" i="14"/>
  <c r="J4" i="14" s="1"/>
  <c r="I5" i="14"/>
  <c r="J5" i="14" s="1"/>
  <c r="L4" i="14" s="1"/>
  <c r="K7" i="22" s="1"/>
  <c r="I6" i="14"/>
  <c r="J6" i="14" s="1"/>
  <c r="L5" i="14" s="1"/>
  <c r="K38" i="22" s="1"/>
  <c r="I7" i="14"/>
  <c r="J7" i="14" s="1"/>
  <c r="L6" i="14" s="1"/>
  <c r="K39" i="22" s="1"/>
  <c r="I8" i="14"/>
  <c r="J8" i="14" s="1"/>
  <c r="L7" i="14" s="1"/>
  <c r="K42" i="22" s="1"/>
  <c r="I9" i="14"/>
  <c r="J9" i="14" s="1"/>
  <c r="L8" i="14" s="1"/>
  <c r="K46" i="22" s="1"/>
  <c r="I10" i="14"/>
  <c r="J10" i="14" s="1"/>
  <c r="I11" i="14"/>
  <c r="J11" i="14" s="1"/>
  <c r="I12" i="14"/>
  <c r="J12" i="14" s="1"/>
  <c r="L10" i="14" s="1"/>
  <c r="K54" i="22" s="1"/>
  <c r="I13" i="14"/>
  <c r="J13" i="14" s="1"/>
  <c r="L11" i="14" s="1"/>
  <c r="K56" i="22" s="1"/>
  <c r="I14" i="14"/>
  <c r="J14" i="14" s="1"/>
  <c r="L12" i="14" s="1"/>
  <c r="K57" i="22" s="1"/>
  <c r="I15" i="14"/>
  <c r="J15" i="14" s="1"/>
  <c r="L13" i="14" s="1"/>
  <c r="K58" i="22" s="1"/>
  <c r="I16" i="14"/>
  <c r="J16" i="14" s="1"/>
  <c r="L14" i="14" s="1"/>
  <c r="K59" i="22" s="1"/>
  <c r="I17" i="14"/>
  <c r="J17" i="14" s="1"/>
  <c r="L15" i="14" s="1"/>
  <c r="K60" i="22" s="1"/>
  <c r="I18" i="14"/>
  <c r="J18" i="14" s="1"/>
  <c r="L16" i="14" s="1"/>
  <c r="K61" i="22" s="1"/>
  <c r="I19" i="14"/>
  <c r="J19" i="14" s="1"/>
  <c r="L17" i="14" s="1"/>
  <c r="K62" i="22" s="1"/>
  <c r="I20" i="14"/>
  <c r="J20" i="14" s="1"/>
  <c r="L18" i="14" s="1"/>
  <c r="K63" i="22" s="1"/>
  <c r="I21" i="14"/>
  <c r="J21" i="14" s="1"/>
  <c r="L19" i="14" s="1"/>
  <c r="K64" i="22" s="1"/>
  <c r="I22" i="14"/>
  <c r="J22" i="14" s="1"/>
  <c r="I23" i="14"/>
  <c r="J23" i="14" s="1"/>
  <c r="I24" i="14"/>
  <c r="J24" i="14" s="1"/>
  <c r="L21" i="14" s="1"/>
  <c r="K84" i="22" s="1"/>
  <c r="I25" i="14"/>
  <c r="J25" i="14" s="1"/>
  <c r="L22" i="14" s="1"/>
  <c r="K85" i="22" s="1"/>
  <c r="I26" i="14"/>
  <c r="J26" i="14" s="1"/>
  <c r="L23" i="14" s="1"/>
  <c r="K86" i="22" s="1"/>
  <c r="I27" i="14"/>
  <c r="J27" i="14" s="1"/>
  <c r="L24" i="14" s="1"/>
  <c r="K87" i="22" s="1"/>
  <c r="I3" i="14"/>
  <c r="J3" i="14" s="1"/>
  <c r="L3" i="14" s="1"/>
  <c r="K5" i="22" s="1"/>
  <c r="C103" i="19"/>
  <c r="G60" i="19"/>
  <c r="G61" i="19"/>
  <c r="G66" i="19"/>
  <c r="G58" i="19"/>
  <c r="T205" i="18"/>
  <c r="V205" i="18" s="1"/>
  <c r="AA205" i="18" s="1"/>
  <c r="AC210" i="18" s="1"/>
  <c r="T206" i="18"/>
  <c r="V206" i="18" s="1"/>
  <c r="AA206" i="18" s="1"/>
  <c r="T207" i="18"/>
  <c r="V207" i="18" s="1"/>
  <c r="AA207" i="18" s="1"/>
  <c r="T208" i="18"/>
  <c r="V208" i="18" s="1"/>
  <c r="AA208" i="18" s="1"/>
  <c r="T209" i="18"/>
  <c r="T210" i="18"/>
  <c r="T204" i="18"/>
  <c r="V204" i="18" s="1"/>
  <c r="AA204" i="18" s="1"/>
  <c r="S158" i="18"/>
  <c r="V64" i="18" s="1"/>
  <c r="W64" i="18" s="1"/>
  <c r="S159" i="18"/>
  <c r="V58" i="18" s="1"/>
  <c r="S160" i="18"/>
  <c r="V57" i="18" s="1"/>
  <c r="S157" i="18"/>
  <c r="V56" i="18" s="1"/>
  <c r="W56" i="18" s="1"/>
  <c r="AC206" i="18" l="1"/>
  <c r="L20" i="14"/>
  <c r="K80" i="22" s="1"/>
  <c r="L9" i="14"/>
  <c r="K53" i="22" s="1"/>
  <c r="Z158" i="15"/>
  <c r="AA158" i="15" s="1"/>
  <c r="AC152" i="15" s="1"/>
  <c r="O102" i="16"/>
  <c r="P102" i="16" s="1"/>
  <c r="Q102" i="16" s="1"/>
  <c r="O104" i="16"/>
  <c r="P104" i="16" s="1"/>
  <c r="Q104" i="16" s="1"/>
  <c r="Z155" i="15"/>
  <c r="AA155" i="15" s="1"/>
  <c r="AC148" i="15" s="1"/>
  <c r="O103" i="16"/>
  <c r="P103" i="16" s="1"/>
  <c r="Q103" i="16" s="1"/>
  <c r="O105" i="16"/>
  <c r="P105" i="16" s="1"/>
  <c r="Q105" i="16" s="1"/>
  <c r="O97" i="16"/>
  <c r="P97" i="16" s="1"/>
  <c r="Q97" i="16" s="1"/>
  <c r="O100" i="16"/>
  <c r="P100" i="16" s="1"/>
  <c r="Q100" i="16" s="1"/>
  <c r="O98" i="16"/>
  <c r="P98" i="16" s="1"/>
  <c r="Q98" i="16" s="1"/>
  <c r="O101" i="16"/>
  <c r="P101" i="16" s="1"/>
  <c r="Q101" i="16" s="1"/>
  <c r="I103" i="19"/>
  <c r="K103" i="19" s="1"/>
  <c r="O96" i="16"/>
  <c r="P96" i="16" s="1"/>
  <c r="Q96" i="16" s="1"/>
  <c r="O99" i="16"/>
  <c r="P99" i="16" s="1"/>
  <c r="Q99" i="16" s="1"/>
  <c r="I104" i="19"/>
  <c r="K104" i="19" s="1"/>
  <c r="O95" i="16"/>
  <c r="P95" i="16" s="1"/>
  <c r="Q95" i="16" s="1"/>
  <c r="Z156" i="15"/>
  <c r="AA156" i="15" s="1"/>
  <c r="Z159" i="15"/>
  <c r="AA159" i="15" s="1"/>
  <c r="Z151" i="15"/>
  <c r="AA151" i="15" s="1"/>
  <c r="AC145" i="15" s="1"/>
  <c r="Q94" i="16"/>
  <c r="F88" i="19"/>
  <c r="F98" i="19" s="1"/>
  <c r="AC150" i="15"/>
  <c r="AA152" i="15"/>
  <c r="AC147" i="15" s="1"/>
  <c r="AA147" i="15"/>
  <c r="AC144" i="15" s="1"/>
  <c r="AA160" i="15"/>
  <c r="AA148" i="15"/>
  <c r="AC146" i="15" s="1"/>
  <c r="K275" i="18"/>
  <c r="K286" i="18"/>
  <c r="M279" i="18" s="1"/>
  <c r="O279" i="18" s="1"/>
  <c r="K278" i="18"/>
  <c r="K293" i="18"/>
  <c r="M282" i="18" s="1"/>
  <c r="O282" i="18" s="1"/>
  <c r="K289" i="18"/>
  <c r="M283" i="18" s="1"/>
  <c r="O283" i="18" s="1"/>
  <c r="K282" i="18"/>
  <c r="M276" i="18" s="1"/>
  <c r="O276" i="18" s="1"/>
  <c r="G66" i="15"/>
  <c r="H66" i="15" s="1"/>
  <c r="J66" i="15" s="1"/>
  <c r="N66" i="15" s="1"/>
  <c r="G65" i="15"/>
  <c r="H65" i="15" s="1"/>
  <c r="J65" i="15" s="1"/>
  <c r="N65" i="15" s="1"/>
  <c r="G114" i="15"/>
  <c r="H114" i="15" s="1"/>
  <c r="J114" i="15" s="1"/>
  <c r="G112" i="15"/>
  <c r="H112" i="15" s="1"/>
  <c r="J112" i="15" s="1"/>
  <c r="N112" i="15" s="1"/>
  <c r="G110" i="15"/>
  <c r="H110" i="15" s="1"/>
  <c r="J110" i="15" s="1"/>
  <c r="N110" i="15" s="1"/>
  <c r="G108" i="15"/>
  <c r="H108" i="15" s="1"/>
  <c r="J108" i="15" s="1"/>
  <c r="N108" i="15" s="1"/>
  <c r="G106" i="15"/>
  <c r="H106" i="15" s="1"/>
  <c r="J106" i="15" s="1"/>
  <c r="N106" i="15" s="1"/>
  <c r="G104" i="15"/>
  <c r="H104" i="15" s="1"/>
  <c r="J104" i="15" s="1"/>
  <c r="N104" i="15" s="1"/>
  <c r="G102" i="15"/>
  <c r="H102" i="15" s="1"/>
  <c r="J102" i="15" s="1"/>
  <c r="N102" i="15" s="1"/>
  <c r="G100" i="15"/>
  <c r="H100" i="15" s="1"/>
  <c r="J100" i="15" s="1"/>
  <c r="N100" i="15" s="1"/>
  <c r="G98" i="15"/>
  <c r="H98" i="15" s="1"/>
  <c r="J98" i="15" s="1"/>
  <c r="N98" i="15" s="1"/>
  <c r="G96" i="15"/>
  <c r="H96" i="15" s="1"/>
  <c r="J96" i="15" s="1"/>
  <c r="N96" i="15" s="1"/>
  <c r="G94" i="15"/>
  <c r="H94" i="15" s="1"/>
  <c r="J94" i="15" s="1"/>
  <c r="N94" i="15" s="1"/>
  <c r="G92" i="15"/>
  <c r="H92" i="15" s="1"/>
  <c r="J92" i="15" s="1"/>
  <c r="N92" i="15" s="1"/>
  <c r="G90" i="15"/>
  <c r="H90" i="15" s="1"/>
  <c r="J90" i="15" s="1"/>
  <c r="N90" i="15" s="1"/>
  <c r="G88" i="15"/>
  <c r="H88" i="15" s="1"/>
  <c r="J88" i="15" s="1"/>
  <c r="N88" i="15" s="1"/>
  <c r="G86" i="15"/>
  <c r="H86" i="15" s="1"/>
  <c r="J86" i="15" s="1"/>
  <c r="N86" i="15" s="1"/>
  <c r="G84" i="15"/>
  <c r="H84" i="15" s="1"/>
  <c r="J84" i="15" s="1"/>
  <c r="N84" i="15" s="1"/>
  <c r="G82" i="15"/>
  <c r="H82" i="15" s="1"/>
  <c r="J82" i="15" s="1"/>
  <c r="N82" i="15" s="1"/>
  <c r="G80" i="15"/>
  <c r="H80" i="15" s="1"/>
  <c r="J80" i="15" s="1"/>
  <c r="N80" i="15" s="1"/>
  <c r="G78" i="15"/>
  <c r="H78" i="15" s="1"/>
  <c r="J78" i="15" s="1"/>
  <c r="N78" i="15" s="1"/>
  <c r="G76" i="15"/>
  <c r="H76" i="15" s="1"/>
  <c r="J76" i="15" s="1"/>
  <c r="N76" i="15" s="1"/>
  <c r="G74" i="15"/>
  <c r="H74" i="15" s="1"/>
  <c r="J74" i="15" s="1"/>
  <c r="N74" i="15" s="1"/>
  <c r="G72" i="15"/>
  <c r="H72" i="15" s="1"/>
  <c r="J72" i="15" s="1"/>
  <c r="N72" i="15" s="1"/>
  <c r="G70" i="15"/>
  <c r="H70" i="15" s="1"/>
  <c r="J70" i="15" s="1"/>
  <c r="N70" i="15" s="1"/>
  <c r="G68" i="15"/>
  <c r="H68" i="15" s="1"/>
  <c r="J68" i="15" s="1"/>
  <c r="N68" i="15" s="1"/>
  <c r="W58" i="18"/>
  <c r="X58" i="18" s="1"/>
  <c r="Z58" i="18" s="1"/>
  <c r="AB60" i="18" s="1"/>
  <c r="E72" i="19"/>
  <c r="E80" i="19" s="1"/>
  <c r="X64" i="18"/>
  <c r="Z64" i="18" s="1"/>
  <c r="AB59" i="18" s="1"/>
  <c r="B72" i="19"/>
  <c r="B80" i="19" s="1"/>
  <c r="D80" i="19" s="1"/>
  <c r="X56" i="18"/>
  <c r="Z56" i="18" s="1"/>
  <c r="AB58" i="18" s="1"/>
  <c r="W57" i="18"/>
  <c r="X57" i="18" s="1"/>
  <c r="Z57" i="18" s="1"/>
  <c r="AB61" i="18" s="1"/>
  <c r="B103" i="19"/>
  <c r="B104" i="19" s="1"/>
  <c r="C104" i="19"/>
  <c r="I110" i="16"/>
  <c r="I109" i="16"/>
  <c r="G101" i="15"/>
  <c r="H101" i="15" s="1"/>
  <c r="J101" i="15" s="1"/>
  <c r="N101" i="15" s="1"/>
  <c r="G89" i="15"/>
  <c r="H89" i="15" s="1"/>
  <c r="J89" i="15" s="1"/>
  <c r="N89" i="15" s="1"/>
  <c r="G81" i="15"/>
  <c r="H81" i="15" s="1"/>
  <c r="J81" i="15" s="1"/>
  <c r="N81" i="15" s="1"/>
  <c r="G69" i="15"/>
  <c r="H69" i="15" s="1"/>
  <c r="J69" i="15" s="1"/>
  <c r="N69" i="15" s="1"/>
  <c r="G63" i="19"/>
  <c r="K291" i="18"/>
  <c r="K285" i="18"/>
  <c r="K283" i="18"/>
  <c r="K281" i="18"/>
  <c r="K277" i="18"/>
  <c r="M286" i="18" s="1"/>
  <c r="O286" i="18" s="1"/>
  <c r="K292" i="18"/>
  <c r="K290" i="18"/>
  <c r="J31" i="18"/>
  <c r="J29" i="18"/>
  <c r="M85" i="18"/>
  <c r="M86" i="18"/>
  <c r="J34" i="18"/>
  <c r="M84" i="18"/>
  <c r="T7" i="18"/>
  <c r="G97" i="15"/>
  <c r="H97" i="15" s="1"/>
  <c r="J97" i="15" s="1"/>
  <c r="N97" i="15" s="1"/>
  <c r="G93" i="15"/>
  <c r="H93" i="15" s="1"/>
  <c r="J93" i="15" s="1"/>
  <c r="N93" i="15" s="1"/>
  <c r="G85" i="15"/>
  <c r="H85" i="15" s="1"/>
  <c r="J85" i="15" s="1"/>
  <c r="G73" i="15"/>
  <c r="H73" i="15" s="1"/>
  <c r="J73" i="15" s="1"/>
  <c r="N73" i="15" s="1"/>
  <c r="M82" i="18"/>
  <c r="L228" i="18"/>
  <c r="M88" i="18"/>
  <c r="M83" i="18"/>
  <c r="L229" i="18"/>
  <c r="M89" i="18"/>
  <c r="M90" i="18"/>
  <c r="L218" i="18"/>
  <c r="L222" i="18"/>
  <c r="L221" i="18"/>
  <c r="L226" i="18"/>
  <c r="L224" i="18"/>
  <c r="L223" i="18"/>
  <c r="L220" i="18"/>
  <c r="G115" i="15"/>
  <c r="H115" i="15" s="1"/>
  <c r="J115" i="15" s="1"/>
  <c r="N115" i="15" s="1"/>
  <c r="G113" i="15"/>
  <c r="H113" i="15" s="1"/>
  <c r="J113" i="15" s="1"/>
  <c r="N113" i="15" s="1"/>
  <c r="G111" i="15"/>
  <c r="H111" i="15" s="1"/>
  <c r="J111" i="15" s="1"/>
  <c r="N111" i="15" s="1"/>
  <c r="G109" i="15"/>
  <c r="H109" i="15" s="1"/>
  <c r="J109" i="15" s="1"/>
  <c r="N109" i="15" s="1"/>
  <c r="G107" i="15"/>
  <c r="H107" i="15" s="1"/>
  <c r="J107" i="15" s="1"/>
  <c r="N107" i="15" s="1"/>
  <c r="G105" i="15"/>
  <c r="H105" i="15" s="1"/>
  <c r="J105" i="15" s="1"/>
  <c r="N105" i="15" s="1"/>
  <c r="G103" i="15"/>
  <c r="H103" i="15" s="1"/>
  <c r="J103" i="15" s="1"/>
  <c r="N103" i="15" s="1"/>
  <c r="G99" i="15"/>
  <c r="H99" i="15" s="1"/>
  <c r="J99" i="15" s="1"/>
  <c r="N99" i="15" s="1"/>
  <c r="G95" i="15"/>
  <c r="H95" i="15" s="1"/>
  <c r="J95" i="15" s="1"/>
  <c r="N95" i="15" s="1"/>
  <c r="G91" i="15"/>
  <c r="H91" i="15" s="1"/>
  <c r="J91" i="15" s="1"/>
  <c r="N91" i="15" s="1"/>
  <c r="G87" i="15"/>
  <c r="H87" i="15" s="1"/>
  <c r="J87" i="15" s="1"/>
  <c r="N87" i="15" s="1"/>
  <c r="G83" i="15"/>
  <c r="H83" i="15" s="1"/>
  <c r="J83" i="15" s="1"/>
  <c r="N83" i="15" s="1"/>
  <c r="G79" i="15"/>
  <c r="H79" i="15" s="1"/>
  <c r="J79" i="15" s="1"/>
  <c r="N79" i="15" s="1"/>
  <c r="G75" i="15"/>
  <c r="H75" i="15" s="1"/>
  <c r="J75" i="15" s="1"/>
  <c r="N75" i="15" s="1"/>
  <c r="G71" i="15"/>
  <c r="H71" i="15" s="1"/>
  <c r="J71" i="15" s="1"/>
  <c r="N71" i="15" s="1"/>
  <c r="G67" i="15"/>
  <c r="H67" i="15" s="1"/>
  <c r="J67" i="15" s="1"/>
  <c r="N67" i="15" s="1"/>
  <c r="D8" i="18"/>
  <c r="D6" i="18"/>
  <c r="G65" i="19"/>
  <c r="G67" i="19"/>
  <c r="G64" i="19"/>
  <c r="G231" i="15"/>
  <c r="G240" i="15"/>
  <c r="AQ3" i="4"/>
  <c r="AQ4" i="4"/>
  <c r="AR4" i="4" s="1"/>
  <c r="AQ5" i="4"/>
  <c r="AQ6" i="4"/>
  <c r="AR6" i="4" s="1"/>
  <c r="AQ7" i="4"/>
  <c r="AR7" i="4" s="1"/>
  <c r="AQ8" i="4"/>
  <c r="AR8" i="4" s="1"/>
  <c r="AQ9" i="4"/>
  <c r="AR9" i="4" s="1"/>
  <c r="AQ10" i="4"/>
  <c r="AR10" i="4" s="1"/>
  <c r="AQ11" i="4"/>
  <c r="AR11" i="4" s="1"/>
  <c r="AQ12" i="4"/>
  <c r="AR12" i="4" s="1"/>
  <c r="AQ13" i="4"/>
  <c r="AR13" i="4" s="1"/>
  <c r="AQ14" i="4"/>
  <c r="AR14" i="4" s="1"/>
  <c r="AQ15" i="4"/>
  <c r="AR15" i="4" s="1"/>
  <c r="AQ16" i="4"/>
  <c r="AR16" i="4" s="1"/>
  <c r="AQ17" i="4"/>
  <c r="AR17" i="4" s="1"/>
  <c r="AQ18" i="4"/>
  <c r="AR18" i="4" s="1"/>
  <c r="AQ19" i="4"/>
  <c r="AR19" i="4" s="1"/>
  <c r="AQ20" i="4"/>
  <c r="AR20" i="4" s="1"/>
  <c r="AQ21" i="4"/>
  <c r="AR21" i="4" s="1"/>
  <c r="AQ22" i="4"/>
  <c r="AQ23" i="4"/>
  <c r="AQ24" i="4"/>
  <c r="AQ25" i="4"/>
  <c r="AQ26" i="4"/>
  <c r="AQ27" i="4"/>
  <c r="AQ28" i="4"/>
  <c r="AQ29" i="4"/>
  <c r="AQ30" i="4"/>
  <c r="AQ31" i="4"/>
  <c r="AQ32" i="4"/>
  <c r="AQ33" i="4"/>
  <c r="AQ34" i="4"/>
  <c r="AQ35" i="4"/>
  <c r="AQ36" i="4"/>
  <c r="AQ37" i="4"/>
  <c r="AQ38" i="4"/>
  <c r="AQ39" i="4"/>
  <c r="AQ40" i="4"/>
  <c r="AQ41" i="4"/>
  <c r="AQ42" i="4"/>
  <c r="AQ43" i="4"/>
  <c r="AQ44" i="4"/>
  <c r="AQ45" i="4"/>
  <c r="AQ46" i="4"/>
  <c r="AQ47" i="4"/>
  <c r="AQ48" i="4"/>
  <c r="AQ49" i="4"/>
  <c r="AQ50" i="4"/>
  <c r="AQ51" i="4"/>
  <c r="AQ52" i="4"/>
  <c r="AQ53" i="4"/>
  <c r="AQ54" i="4"/>
  <c r="AQ55" i="4"/>
  <c r="AQ56" i="4"/>
  <c r="AQ57" i="4"/>
  <c r="AQ58" i="4"/>
  <c r="AQ59" i="4"/>
  <c r="AQ60" i="4"/>
  <c r="AQ61" i="4"/>
  <c r="AQ62" i="4"/>
  <c r="AQ63" i="4"/>
  <c r="AQ64" i="4"/>
  <c r="AQ65" i="4"/>
  <c r="AQ66" i="4"/>
  <c r="AQ67" i="4"/>
  <c r="AQ68" i="4"/>
  <c r="AQ69" i="4"/>
  <c r="AQ70" i="4"/>
  <c r="AQ71" i="4"/>
  <c r="AQ72" i="4"/>
  <c r="AQ73" i="4"/>
  <c r="AQ74" i="4"/>
  <c r="AQ75" i="4"/>
  <c r="AQ76" i="4"/>
  <c r="AQ77" i="4"/>
  <c r="AQ78" i="4"/>
  <c r="AQ79" i="4"/>
  <c r="AQ80" i="4"/>
  <c r="AQ81" i="4"/>
  <c r="AQ82" i="4"/>
  <c r="AQ83" i="4"/>
  <c r="AQ84" i="4"/>
  <c r="AQ2" i="4"/>
  <c r="AR2" i="4"/>
  <c r="AC84" i="4"/>
  <c r="AC3" i="4"/>
  <c r="AC4" i="4"/>
  <c r="AC5" i="4"/>
  <c r="AC6" i="4"/>
  <c r="AC7" i="4"/>
  <c r="AC8" i="4"/>
  <c r="AC9" i="4"/>
  <c r="AC10" i="4"/>
  <c r="AC11" i="4"/>
  <c r="AC12" i="4"/>
  <c r="AC13" i="4"/>
  <c r="AC14" i="4"/>
  <c r="AC15" i="4"/>
  <c r="AC16" i="4"/>
  <c r="AC17" i="4"/>
  <c r="AC18" i="4"/>
  <c r="AC19" i="4"/>
  <c r="AC20" i="4"/>
  <c r="AC21" i="4"/>
  <c r="AC22" i="4"/>
  <c r="AC23" i="4"/>
  <c r="AC24" i="4"/>
  <c r="AC25" i="4"/>
  <c r="AC26" i="4"/>
  <c r="AC27" i="4"/>
  <c r="AC28" i="4"/>
  <c r="AC29" i="4"/>
  <c r="AC30" i="4"/>
  <c r="AC31" i="4"/>
  <c r="AC32" i="4"/>
  <c r="AC33" i="4"/>
  <c r="AC34" i="4"/>
  <c r="AC35" i="4"/>
  <c r="AC36" i="4"/>
  <c r="AC37" i="4"/>
  <c r="AC38" i="4"/>
  <c r="AC39" i="4"/>
  <c r="AC40" i="4"/>
  <c r="AC41" i="4"/>
  <c r="AC42" i="4"/>
  <c r="AC43" i="4"/>
  <c r="AC44" i="4"/>
  <c r="AC45" i="4"/>
  <c r="AC46" i="4"/>
  <c r="AC47" i="4"/>
  <c r="AC48" i="4"/>
  <c r="AC49" i="4"/>
  <c r="AC50" i="4"/>
  <c r="AC51" i="4"/>
  <c r="AC52" i="4"/>
  <c r="AC53" i="4"/>
  <c r="AC54" i="4"/>
  <c r="AC55" i="4"/>
  <c r="AC56" i="4"/>
  <c r="AC57" i="4"/>
  <c r="AC58" i="4"/>
  <c r="AC59" i="4"/>
  <c r="AC60" i="4"/>
  <c r="AC61" i="4"/>
  <c r="AC62" i="4"/>
  <c r="AC63" i="4"/>
  <c r="AC64" i="4"/>
  <c r="AC65" i="4"/>
  <c r="AC66" i="4"/>
  <c r="AC67" i="4"/>
  <c r="AC68" i="4"/>
  <c r="AC69" i="4"/>
  <c r="AC70" i="4"/>
  <c r="AC71" i="4"/>
  <c r="AC72" i="4"/>
  <c r="AC73" i="4"/>
  <c r="AC74" i="4"/>
  <c r="AC75" i="4"/>
  <c r="AC76" i="4"/>
  <c r="AC77" i="4"/>
  <c r="AC78" i="4"/>
  <c r="AC79" i="4"/>
  <c r="AC80" i="4"/>
  <c r="AC81" i="4"/>
  <c r="AC82" i="4"/>
  <c r="AC83" i="4"/>
  <c r="AC2" i="4"/>
  <c r="AA3" i="4"/>
  <c r="AA4" i="4"/>
  <c r="AA5" i="4"/>
  <c r="AA6" i="4"/>
  <c r="AA7" i="4"/>
  <c r="AA8" i="4"/>
  <c r="AA9" i="4"/>
  <c r="AA10" i="4"/>
  <c r="AA11" i="4"/>
  <c r="AA12" i="4"/>
  <c r="AA13" i="4"/>
  <c r="AA14" i="4"/>
  <c r="AA15" i="4"/>
  <c r="AA16" i="4"/>
  <c r="AA17" i="4"/>
  <c r="AA18" i="4"/>
  <c r="AA19" i="4"/>
  <c r="AA20" i="4"/>
  <c r="AA21" i="4"/>
  <c r="AA22" i="4"/>
  <c r="AA23" i="4"/>
  <c r="AA24" i="4"/>
  <c r="AA25" i="4"/>
  <c r="AA26" i="4"/>
  <c r="AA27" i="4"/>
  <c r="AA28" i="4"/>
  <c r="AA29" i="4"/>
  <c r="AA30" i="4"/>
  <c r="AA31" i="4"/>
  <c r="AA32" i="4"/>
  <c r="AA33" i="4"/>
  <c r="AA34" i="4"/>
  <c r="AA35" i="4"/>
  <c r="AA36" i="4"/>
  <c r="AA37" i="4"/>
  <c r="AA38" i="4"/>
  <c r="AA39" i="4"/>
  <c r="AA40" i="4"/>
  <c r="AA41" i="4"/>
  <c r="AA42" i="4"/>
  <c r="AA43" i="4"/>
  <c r="AA44" i="4"/>
  <c r="AA45" i="4"/>
  <c r="AA46" i="4"/>
  <c r="AA47" i="4"/>
  <c r="AA48" i="4"/>
  <c r="AA49" i="4"/>
  <c r="AA50" i="4"/>
  <c r="AA51" i="4"/>
  <c r="AA52" i="4"/>
  <c r="AA53" i="4"/>
  <c r="AA54" i="4"/>
  <c r="AA55" i="4"/>
  <c r="AA56" i="4"/>
  <c r="AA57" i="4"/>
  <c r="AA58" i="4"/>
  <c r="AA59" i="4"/>
  <c r="AA60" i="4"/>
  <c r="AA61" i="4"/>
  <c r="AA62" i="4"/>
  <c r="AA63" i="4"/>
  <c r="AA64" i="4"/>
  <c r="AA65" i="4"/>
  <c r="AA66" i="4"/>
  <c r="AA67" i="4"/>
  <c r="AA68" i="4"/>
  <c r="AA69" i="4"/>
  <c r="AA70" i="4"/>
  <c r="AA71" i="4"/>
  <c r="AA72" i="4"/>
  <c r="AA73" i="4"/>
  <c r="AA74" i="4"/>
  <c r="AA75" i="4"/>
  <c r="AA76" i="4"/>
  <c r="AA77" i="4"/>
  <c r="AA78" i="4"/>
  <c r="AA79" i="4"/>
  <c r="AA80" i="4"/>
  <c r="AA81" i="4"/>
  <c r="AA82" i="4"/>
  <c r="AA83" i="4"/>
  <c r="AA84" i="4"/>
  <c r="AA2" i="4"/>
  <c r="Y23" i="4"/>
  <c r="Y24" i="4"/>
  <c r="Y25" i="4"/>
  <c r="Y26" i="4"/>
  <c r="Y27" i="4"/>
  <c r="Y28" i="4"/>
  <c r="Y29" i="4"/>
  <c r="Y30" i="4"/>
  <c r="Y31" i="4"/>
  <c r="Y32" i="4"/>
  <c r="Y33" i="4"/>
  <c r="Y34" i="4"/>
  <c r="Y35" i="4"/>
  <c r="Y36" i="4"/>
  <c r="Y37" i="4"/>
  <c r="Y38" i="4"/>
  <c r="Y39" i="4"/>
  <c r="Y40" i="4"/>
  <c r="Y41" i="4"/>
  <c r="Y42" i="4"/>
  <c r="Y43" i="4"/>
  <c r="Y44" i="4"/>
  <c r="Y45" i="4"/>
  <c r="Y46" i="4"/>
  <c r="Y47" i="4"/>
  <c r="Y48" i="4"/>
  <c r="Y49" i="4"/>
  <c r="Y50" i="4"/>
  <c r="Y51" i="4"/>
  <c r="Y52" i="4"/>
  <c r="Y53" i="4"/>
  <c r="Y54" i="4"/>
  <c r="Y55" i="4"/>
  <c r="Y56" i="4"/>
  <c r="Y57" i="4"/>
  <c r="Y58" i="4"/>
  <c r="Y59" i="4"/>
  <c r="Y60" i="4"/>
  <c r="Y61" i="4"/>
  <c r="Y62" i="4"/>
  <c r="Y63" i="4"/>
  <c r="Y64" i="4"/>
  <c r="Y65" i="4"/>
  <c r="Y66" i="4"/>
  <c r="Y67" i="4"/>
  <c r="Y68" i="4"/>
  <c r="Y69" i="4"/>
  <c r="Y70" i="4"/>
  <c r="Y71" i="4"/>
  <c r="Y72" i="4"/>
  <c r="Y73" i="4"/>
  <c r="Y74" i="4"/>
  <c r="Y75" i="4"/>
  <c r="Y76" i="4"/>
  <c r="Y77" i="4"/>
  <c r="Y78" i="4"/>
  <c r="Y79" i="4"/>
  <c r="Y80" i="4"/>
  <c r="Y81" i="4"/>
  <c r="Y82" i="4"/>
  <c r="Y83" i="4"/>
  <c r="Y84" i="4"/>
  <c r="Y3" i="4"/>
  <c r="Y4" i="4"/>
  <c r="Y5" i="4"/>
  <c r="Y6" i="4"/>
  <c r="Y7" i="4"/>
  <c r="Y8" i="4"/>
  <c r="Y9" i="4"/>
  <c r="Y10" i="4"/>
  <c r="Y11" i="4"/>
  <c r="Y12" i="4"/>
  <c r="Y13" i="4"/>
  <c r="Y14" i="4"/>
  <c r="Y15" i="4"/>
  <c r="Y16" i="4"/>
  <c r="Y17" i="4"/>
  <c r="Y18" i="4"/>
  <c r="Y19" i="4"/>
  <c r="Y20" i="4"/>
  <c r="Y21" i="4"/>
  <c r="Y22" i="4"/>
  <c r="Y2" i="4"/>
  <c r="W32" i="4"/>
  <c r="W33" i="4"/>
  <c r="W34" i="4"/>
  <c r="W35" i="4"/>
  <c r="W36" i="4"/>
  <c r="W37" i="4"/>
  <c r="W38" i="4"/>
  <c r="W39" i="4"/>
  <c r="W40" i="4"/>
  <c r="W41" i="4"/>
  <c r="W42" i="4"/>
  <c r="W43" i="4"/>
  <c r="W44" i="4"/>
  <c r="W45" i="4"/>
  <c r="W46" i="4"/>
  <c r="W47" i="4"/>
  <c r="W48" i="4"/>
  <c r="W49" i="4"/>
  <c r="W50" i="4"/>
  <c r="W51" i="4"/>
  <c r="W52" i="4"/>
  <c r="W53" i="4"/>
  <c r="W54" i="4"/>
  <c r="W55" i="4"/>
  <c r="W56" i="4"/>
  <c r="W57" i="4"/>
  <c r="W58" i="4"/>
  <c r="W59" i="4"/>
  <c r="W60" i="4"/>
  <c r="W61" i="4"/>
  <c r="W62" i="4"/>
  <c r="W63" i="4"/>
  <c r="W64" i="4"/>
  <c r="W65" i="4"/>
  <c r="W66" i="4"/>
  <c r="W67" i="4"/>
  <c r="W68" i="4"/>
  <c r="W69" i="4"/>
  <c r="W70" i="4"/>
  <c r="W71" i="4"/>
  <c r="W72" i="4"/>
  <c r="W73" i="4"/>
  <c r="W74" i="4"/>
  <c r="W75" i="4"/>
  <c r="W76" i="4"/>
  <c r="W77" i="4"/>
  <c r="W78" i="4"/>
  <c r="W79" i="4"/>
  <c r="W80" i="4"/>
  <c r="W81" i="4"/>
  <c r="W82" i="4"/>
  <c r="W83" i="4"/>
  <c r="W84" i="4"/>
  <c r="W3" i="4"/>
  <c r="W4" i="4"/>
  <c r="W5" i="4"/>
  <c r="W6" i="4"/>
  <c r="W7" i="4"/>
  <c r="W8" i="4"/>
  <c r="W9" i="4"/>
  <c r="W10" i="4"/>
  <c r="W11" i="4"/>
  <c r="W12" i="4"/>
  <c r="W13" i="4"/>
  <c r="W14" i="4"/>
  <c r="W15" i="4"/>
  <c r="W16" i="4"/>
  <c r="W17" i="4"/>
  <c r="W18" i="4"/>
  <c r="W19" i="4"/>
  <c r="W20" i="4"/>
  <c r="W21" i="4"/>
  <c r="W22" i="4"/>
  <c r="W23" i="4"/>
  <c r="W24" i="4"/>
  <c r="W25" i="4"/>
  <c r="W26" i="4"/>
  <c r="W27" i="4"/>
  <c r="W28" i="4"/>
  <c r="W29" i="4"/>
  <c r="W30" i="4"/>
  <c r="W31" i="4"/>
  <c r="W2"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3" i="4"/>
  <c r="B4" i="4"/>
  <c r="B5" i="4"/>
  <c r="B6" i="4"/>
  <c r="B7" i="4"/>
  <c r="B8" i="4"/>
  <c r="B9" i="4"/>
  <c r="B10" i="4"/>
  <c r="B11" i="4"/>
  <c r="B12" i="4"/>
  <c r="B13" i="4"/>
  <c r="B14" i="4"/>
  <c r="B15" i="4"/>
  <c r="B16" i="4"/>
  <c r="B17" i="4"/>
  <c r="B18" i="4"/>
  <c r="B19" i="4"/>
  <c r="B2" i="4"/>
  <c r="F95" i="19" l="1"/>
  <c r="F96" i="19"/>
  <c r="F90" i="19"/>
  <c r="H90" i="19" s="1"/>
  <c r="I90" i="19" s="1"/>
  <c r="N90" i="19" s="1"/>
  <c r="H88" i="19"/>
  <c r="I88" i="19" s="1"/>
  <c r="N88" i="19" s="1"/>
  <c r="F91" i="19"/>
  <c r="H91" i="19" s="1"/>
  <c r="I91" i="19" s="1"/>
  <c r="N91" i="19" s="1"/>
  <c r="F97" i="19"/>
  <c r="H97" i="19" s="1"/>
  <c r="I97" i="19" s="1"/>
  <c r="N97" i="19" s="1"/>
  <c r="N85" i="15"/>
  <c r="P65" i="15" s="1"/>
  <c r="N114" i="15"/>
  <c r="P66" i="15" s="1"/>
  <c r="F89" i="19"/>
  <c r="H89" i="19" s="1"/>
  <c r="I89" i="19" s="1"/>
  <c r="N89" i="19" s="1"/>
  <c r="F94" i="19"/>
  <c r="F99" i="19"/>
  <c r="H99" i="19" s="1"/>
  <c r="I99" i="19" s="1"/>
  <c r="N99" i="19" s="1"/>
  <c r="F92" i="19"/>
  <c r="H92" i="19" s="1"/>
  <c r="I92" i="19" s="1"/>
  <c r="N92" i="19" s="1"/>
  <c r="F93" i="19"/>
  <c r="H93" i="19" s="1"/>
  <c r="I93" i="19" s="1"/>
  <c r="N93" i="19" s="1"/>
  <c r="F80" i="19"/>
  <c r="G80" i="19" s="1"/>
  <c r="M275" i="18"/>
  <c r="O275" i="18" s="1"/>
  <c r="K279" i="18"/>
  <c r="K276" i="18"/>
  <c r="M285" i="18" s="1"/>
  <c r="O285" i="18" s="1"/>
  <c r="AC149" i="15"/>
  <c r="M284" i="18"/>
  <c r="O284" i="18" s="1"/>
  <c r="K284" i="18"/>
  <c r="M277" i="18" s="1"/>
  <c r="O277" i="18" s="1"/>
  <c r="M278" i="18"/>
  <c r="O278" i="18" s="1"/>
  <c r="D103" i="19"/>
  <c r="F103" i="19" s="1"/>
  <c r="L103" i="19" s="1"/>
  <c r="B78" i="19"/>
  <c r="D78" i="19" s="1"/>
  <c r="P72" i="15"/>
  <c r="D72" i="19"/>
  <c r="F72" i="19" s="1"/>
  <c r="G72" i="19" s="1"/>
  <c r="E82" i="19"/>
  <c r="E76" i="19"/>
  <c r="B83" i="19"/>
  <c r="D83" i="19" s="1"/>
  <c r="E83" i="19"/>
  <c r="E74" i="19"/>
  <c r="E84" i="19"/>
  <c r="B73" i="19"/>
  <c r="D73" i="19" s="1"/>
  <c r="E75" i="19"/>
  <c r="B84" i="19"/>
  <c r="D84" i="19" s="1"/>
  <c r="E78" i="19"/>
  <c r="B81" i="19"/>
  <c r="D81" i="19" s="1"/>
  <c r="E79" i="19"/>
  <c r="B74" i="19"/>
  <c r="D74" i="19" s="1"/>
  <c r="F74" i="19" s="1"/>
  <c r="G74" i="19" s="1"/>
  <c r="B76" i="19"/>
  <c r="D76" i="19" s="1"/>
  <c r="E81" i="19"/>
  <c r="E73" i="19"/>
  <c r="B77" i="19"/>
  <c r="D77" i="19" s="1"/>
  <c r="E77" i="19"/>
  <c r="B79" i="19"/>
  <c r="D79" i="19" s="1"/>
  <c r="B82" i="19"/>
  <c r="D82" i="19" s="1"/>
  <c r="D104" i="19"/>
  <c r="F104" i="19" s="1"/>
  <c r="L104" i="19" s="1"/>
  <c r="B75" i="19"/>
  <c r="D75" i="19" s="1"/>
  <c r="G234" i="15"/>
  <c r="H95" i="19"/>
  <c r="I95" i="19" s="1"/>
  <c r="N95" i="19" s="1"/>
  <c r="H94" i="19"/>
  <c r="I94" i="19" s="1"/>
  <c r="N94" i="19" s="1"/>
  <c r="H96" i="19"/>
  <c r="I96" i="19" s="1"/>
  <c r="N96" i="19" s="1"/>
  <c r="H98" i="19"/>
  <c r="I98" i="19" s="1"/>
  <c r="N98" i="19" s="1"/>
  <c r="Y21" i="18"/>
  <c r="Z21" i="18" s="1"/>
  <c r="Y17" i="18"/>
  <c r="Z17" i="18" s="1"/>
  <c r="Y13" i="18"/>
  <c r="Z13" i="18" s="1"/>
  <c r="Y9" i="18"/>
  <c r="Z9" i="18" s="1"/>
  <c r="Y5" i="18"/>
  <c r="Z5" i="18" s="1"/>
  <c r="Y20" i="18"/>
  <c r="Z20" i="18" s="1"/>
  <c r="Y16" i="18"/>
  <c r="Z16" i="18" s="1"/>
  <c r="Y12" i="18"/>
  <c r="Z12" i="18" s="1"/>
  <c r="Y8" i="18"/>
  <c r="Z8" i="18" s="1"/>
  <c r="Y23" i="18"/>
  <c r="Z23" i="18" s="1"/>
  <c r="Y19" i="18"/>
  <c r="Z19" i="18" s="1"/>
  <c r="Y15" i="18"/>
  <c r="Z15" i="18" s="1"/>
  <c r="Y11" i="18"/>
  <c r="Z11" i="18" s="1"/>
  <c r="Y7" i="18"/>
  <c r="Z7" i="18" s="1"/>
  <c r="Y22" i="18"/>
  <c r="Z22" i="18" s="1"/>
  <c r="Y18" i="18"/>
  <c r="Z18" i="18" s="1"/>
  <c r="Y14" i="18"/>
  <c r="Z14" i="18" s="1"/>
  <c r="Y10" i="18"/>
  <c r="Z10" i="18" s="1"/>
  <c r="Y6" i="18"/>
  <c r="Z6" i="18" s="1"/>
  <c r="K287" i="18"/>
  <c r="M280" i="18" s="1"/>
  <c r="O280" i="18" s="1"/>
  <c r="K280" i="18"/>
  <c r="K288" i="18"/>
  <c r="G239" i="15"/>
  <c r="G230" i="15"/>
  <c r="G236" i="15"/>
  <c r="P67" i="15"/>
  <c r="P69" i="15"/>
  <c r="G94" i="16"/>
  <c r="H94" i="16" s="1"/>
  <c r="I96" i="16" l="1"/>
  <c r="I100" i="16"/>
  <c r="I104" i="16"/>
  <c r="I97" i="16"/>
  <c r="I101" i="16"/>
  <c r="I105" i="16"/>
  <c r="I98" i="16"/>
  <c r="I102" i="16"/>
  <c r="I95" i="16"/>
  <c r="I99" i="16"/>
  <c r="I103" i="16"/>
  <c r="I94" i="16"/>
  <c r="F78" i="19"/>
  <c r="G78" i="19" s="1"/>
  <c r="F82" i="19"/>
  <c r="G82" i="19" s="1"/>
  <c r="F79" i="19"/>
  <c r="G79" i="19" s="1"/>
  <c r="F83" i="19"/>
  <c r="G83" i="19" s="1"/>
  <c r="F75" i="19"/>
  <c r="G75" i="19" s="1"/>
  <c r="F76" i="19"/>
  <c r="G76" i="19" s="1"/>
  <c r="M281" i="18"/>
  <c r="O281" i="18" s="1"/>
  <c r="F77" i="19"/>
  <c r="G77" i="19" s="1"/>
  <c r="F73" i="19"/>
  <c r="G73" i="19" s="1"/>
  <c r="F81" i="19"/>
  <c r="G81" i="19" s="1"/>
  <c r="F84" i="19"/>
  <c r="G84" i="19" s="1"/>
  <c r="H74" i="16"/>
  <c r="I74" i="16" s="1"/>
  <c r="H75" i="16"/>
  <c r="I75" i="16" s="1"/>
  <c r="K83" i="16" s="1"/>
  <c r="H82" i="19" s="1"/>
  <c r="H76" i="16"/>
  <c r="I76" i="16" s="1"/>
  <c r="H77" i="16"/>
  <c r="I77" i="16" s="1"/>
  <c r="H78" i="16"/>
  <c r="I78" i="16" s="1"/>
  <c r="H79" i="16"/>
  <c r="I79" i="16" s="1"/>
  <c r="K85" i="16" s="1"/>
  <c r="H84" i="19" s="1"/>
  <c r="H80" i="16"/>
  <c r="I80" i="16" s="1"/>
  <c r="K74" i="16" s="1"/>
  <c r="H73" i="19" s="1"/>
  <c r="H81" i="16"/>
  <c r="I81" i="16" s="1"/>
  <c r="K76" i="16" s="1"/>
  <c r="H75" i="19" s="1"/>
  <c r="H82" i="16"/>
  <c r="I82" i="16" s="1"/>
  <c r="H83" i="16"/>
  <c r="I83" i="16" s="1"/>
  <c r="K84" i="16" s="1"/>
  <c r="H83" i="19" s="1"/>
  <c r="H84" i="16"/>
  <c r="I84" i="16" s="1"/>
  <c r="K75" i="16" s="1"/>
  <c r="H74" i="19" s="1"/>
  <c r="H85" i="16"/>
  <c r="I85" i="16" s="1"/>
  <c r="K77" i="16" s="1"/>
  <c r="H76" i="19" s="1"/>
  <c r="H86" i="16"/>
  <c r="I86" i="16" s="1"/>
  <c r="K78" i="16" s="1"/>
  <c r="H77" i="19" s="1"/>
  <c r="H87" i="16"/>
  <c r="I87" i="16" s="1"/>
  <c r="H88" i="16"/>
  <c r="I88" i="16" s="1"/>
  <c r="K81" i="16" s="1"/>
  <c r="H80" i="19" s="1"/>
  <c r="H89" i="16"/>
  <c r="I89" i="16" s="1"/>
  <c r="H90" i="16"/>
  <c r="I90" i="16" s="1"/>
  <c r="H73" i="16"/>
  <c r="I73" i="16" s="1"/>
  <c r="K73" i="16" s="1"/>
  <c r="H72" i="19" s="1"/>
  <c r="I53" i="16"/>
  <c r="J53" i="16" s="1"/>
  <c r="L53" i="16" s="1"/>
  <c r="C52" i="19" s="1"/>
  <c r="I54" i="16"/>
  <c r="J54" i="16" s="1"/>
  <c r="L54" i="16" s="1"/>
  <c r="C53" i="19" s="1"/>
  <c r="I55" i="16"/>
  <c r="J55" i="16" s="1"/>
  <c r="L55" i="16" s="1"/>
  <c r="C54" i="19" s="1"/>
  <c r="I56" i="16"/>
  <c r="J56" i="16" s="1"/>
  <c r="L56" i="16" s="1"/>
  <c r="C55" i="19" s="1"/>
  <c r="I57" i="16"/>
  <c r="J57" i="16" s="1"/>
  <c r="L57" i="16" s="1"/>
  <c r="C56" i="19" s="1"/>
  <c r="I58" i="16"/>
  <c r="J58" i="16" s="1"/>
  <c r="L58" i="16" s="1"/>
  <c r="C57" i="19" s="1"/>
  <c r="I59" i="16"/>
  <c r="J59" i="16" s="1"/>
  <c r="L59" i="16" s="1"/>
  <c r="C58" i="19" s="1"/>
  <c r="I60" i="16"/>
  <c r="J60" i="16" s="1"/>
  <c r="L60" i="16" s="1"/>
  <c r="C59" i="19" s="1"/>
  <c r="I61" i="16"/>
  <c r="J61" i="16" s="1"/>
  <c r="L61" i="16" s="1"/>
  <c r="C60" i="19" s="1"/>
  <c r="I62" i="16"/>
  <c r="J62" i="16" s="1"/>
  <c r="L62" i="16" s="1"/>
  <c r="C61" i="19" s="1"/>
  <c r="I63" i="16"/>
  <c r="J63" i="16" s="1"/>
  <c r="L64" i="16" s="1"/>
  <c r="C63" i="19" s="1"/>
  <c r="I64" i="16"/>
  <c r="J64" i="16" s="1"/>
  <c r="L65" i="16" s="1"/>
  <c r="C64" i="19" s="1"/>
  <c r="I65" i="16"/>
  <c r="J65" i="16" s="1"/>
  <c r="L66" i="16" s="1"/>
  <c r="C65" i="19" s="1"/>
  <c r="I66" i="16"/>
  <c r="J66" i="16" s="1"/>
  <c r="L67" i="16" s="1"/>
  <c r="C66" i="19" s="1"/>
  <c r="I67" i="16"/>
  <c r="J67" i="16" s="1"/>
  <c r="L68" i="16" s="1"/>
  <c r="C67" i="19" s="1"/>
  <c r="I52" i="16"/>
  <c r="J52" i="16" s="1"/>
  <c r="L52" i="16" s="1"/>
  <c r="C51" i="19" s="1"/>
  <c r="G38" i="16"/>
  <c r="I38" i="16" s="1"/>
  <c r="G39" i="16"/>
  <c r="G40" i="16"/>
  <c r="G41" i="16"/>
  <c r="G42" i="16"/>
  <c r="G43" i="16"/>
  <c r="I39" i="16" s="1"/>
  <c r="G44" i="16"/>
  <c r="G45" i="16"/>
  <c r="I41" i="16" s="1"/>
  <c r="G46" i="16"/>
  <c r="G47" i="16"/>
  <c r="I45" i="16" s="1"/>
  <c r="G48" i="16"/>
  <c r="I46" i="16" s="1"/>
  <c r="E33" i="16"/>
  <c r="E30" i="16"/>
  <c r="E28" i="16"/>
  <c r="E26" i="16"/>
  <c r="I5" i="16"/>
  <c r="K5" i="16" s="1"/>
  <c r="I6" i="16"/>
  <c r="K6" i="16" s="1"/>
  <c r="I7" i="16"/>
  <c r="K7" i="16" s="1"/>
  <c r="I8" i="16"/>
  <c r="K8" i="16" s="1"/>
  <c r="I9" i="16"/>
  <c r="K9" i="16" s="1"/>
  <c r="I10" i="16"/>
  <c r="K10" i="16" s="1"/>
  <c r="I11" i="16"/>
  <c r="K11" i="16" s="1"/>
  <c r="I12" i="16"/>
  <c r="K12" i="16" s="1"/>
  <c r="I13" i="16"/>
  <c r="K13" i="16" s="1"/>
  <c r="I14" i="16"/>
  <c r="K14" i="16" s="1"/>
  <c r="I15" i="16"/>
  <c r="K15" i="16" s="1"/>
  <c r="I16" i="16"/>
  <c r="K16" i="16" s="1"/>
  <c r="I17" i="16"/>
  <c r="K17" i="16" s="1"/>
  <c r="I18" i="16"/>
  <c r="K18" i="16" s="1"/>
  <c r="I19" i="16"/>
  <c r="K19" i="16" s="1"/>
  <c r="I20" i="16"/>
  <c r="K20" i="16" s="1"/>
  <c r="I21" i="16"/>
  <c r="K21" i="16" s="1"/>
  <c r="I22" i="16"/>
  <c r="K22" i="16" s="1"/>
  <c r="I4" i="16"/>
  <c r="K4" i="16" s="1"/>
  <c r="F5" i="16"/>
  <c r="F6" i="16"/>
  <c r="F7" i="16"/>
  <c r="F8" i="16"/>
  <c r="F9" i="16"/>
  <c r="F10" i="16"/>
  <c r="F11" i="16"/>
  <c r="F12" i="16"/>
  <c r="F13" i="16"/>
  <c r="F14" i="16"/>
  <c r="F15" i="16"/>
  <c r="F16" i="16"/>
  <c r="F17" i="16"/>
  <c r="F18" i="16"/>
  <c r="F19" i="16"/>
  <c r="F20" i="16"/>
  <c r="F21" i="16"/>
  <c r="F22" i="16"/>
  <c r="F4" i="16"/>
  <c r="D63" i="19" l="1"/>
  <c r="D58" i="19"/>
  <c r="F58" i="19" s="1"/>
  <c r="D61" i="19"/>
  <c r="E61" i="19"/>
  <c r="I61" i="19" s="1"/>
  <c r="E60" i="19"/>
  <c r="I60" i="19" s="1"/>
  <c r="D60" i="19"/>
  <c r="F60" i="19" s="1"/>
  <c r="E56" i="19"/>
  <c r="I56" i="19" s="1"/>
  <c r="D56" i="19"/>
  <c r="D51" i="19"/>
  <c r="D59" i="19"/>
  <c r="F59" i="19" s="1"/>
  <c r="R94" i="16"/>
  <c r="J88" i="19"/>
  <c r="B88" i="19"/>
  <c r="R102" i="16"/>
  <c r="J96" i="19"/>
  <c r="R97" i="16"/>
  <c r="J91" i="19"/>
  <c r="R103" i="16"/>
  <c r="J97" i="19"/>
  <c r="R98" i="16"/>
  <c r="J92" i="19"/>
  <c r="R104" i="16"/>
  <c r="J98" i="19"/>
  <c r="R99" i="16"/>
  <c r="J93" i="19"/>
  <c r="R105" i="16"/>
  <c r="J99" i="19"/>
  <c r="R100" i="16"/>
  <c r="J94" i="19"/>
  <c r="R95" i="16"/>
  <c r="J89" i="19"/>
  <c r="R101" i="16"/>
  <c r="J95" i="19"/>
  <c r="R96" i="16"/>
  <c r="J90" i="19"/>
  <c r="I44" i="16"/>
  <c r="I43" i="16"/>
  <c r="I40" i="16"/>
  <c r="K82" i="16"/>
  <c r="H81" i="19" s="1"/>
  <c r="K79" i="16"/>
  <c r="H78" i="19" s="1"/>
  <c r="K80" i="16"/>
  <c r="H79" i="19" s="1"/>
  <c r="L14" i="16"/>
  <c r="L10" i="16"/>
  <c r="L6" i="16"/>
  <c r="L4" i="16"/>
  <c r="L19" i="16"/>
  <c r="L15" i="16"/>
  <c r="L11" i="16"/>
  <c r="L7" i="16"/>
  <c r="L16" i="16"/>
  <c r="L8" i="16"/>
  <c r="L20" i="16"/>
  <c r="L12" i="16"/>
  <c r="L5" i="16"/>
  <c r="L22" i="16"/>
  <c r="L21" i="16"/>
  <c r="L17" i="16"/>
  <c r="L13" i="16"/>
  <c r="L9" i="16"/>
  <c r="L18" i="16"/>
  <c r="AP240" i="15"/>
  <c r="R219" i="18" s="1"/>
  <c r="AQ231" i="15"/>
  <c r="AQ229" i="15"/>
  <c r="AQ227" i="15"/>
  <c r="AQ210" i="15"/>
  <c r="AQ211" i="15"/>
  <c r="AQ212" i="15"/>
  <c r="AS212" i="15" s="1"/>
  <c r="R191" i="18" s="1"/>
  <c r="AQ213" i="15"/>
  <c r="AQ214" i="15"/>
  <c r="AS216" i="15" s="1"/>
  <c r="R195" i="18" s="1"/>
  <c r="AQ209" i="15"/>
  <c r="AT82" i="15"/>
  <c r="AT81" i="15"/>
  <c r="AT80" i="15"/>
  <c r="AT79" i="15"/>
  <c r="AR205" i="15"/>
  <c r="S184" i="18" s="1"/>
  <c r="AR204" i="15"/>
  <c r="S183" i="18" s="1"/>
  <c r="AR203" i="15"/>
  <c r="S182" i="18" s="1"/>
  <c r="AR202" i="15"/>
  <c r="S181" i="18" s="1"/>
  <c r="AR201" i="15"/>
  <c r="S180" i="18" s="1"/>
  <c r="AR200" i="15"/>
  <c r="S179" i="18" s="1"/>
  <c r="AR199" i="15"/>
  <c r="S178" i="18" s="1"/>
  <c r="AR198" i="15"/>
  <c r="S177" i="18" s="1"/>
  <c r="AR197" i="15"/>
  <c r="S176" i="18" s="1"/>
  <c r="AR196" i="15"/>
  <c r="S175" i="18" s="1"/>
  <c r="AR195" i="15"/>
  <c r="S174" i="18" s="1"/>
  <c r="AR194" i="15"/>
  <c r="S173" i="18" s="1"/>
  <c r="AR193" i="15"/>
  <c r="S172" i="18" s="1"/>
  <c r="AR192" i="15"/>
  <c r="S171" i="18" s="1"/>
  <c r="AR191" i="15"/>
  <c r="S170" i="18" s="1"/>
  <c r="AR190" i="15"/>
  <c r="S169" i="18" s="1"/>
  <c r="AR189" i="15"/>
  <c r="S168" i="18" s="1"/>
  <c r="AR188" i="15"/>
  <c r="S167" i="18" s="1"/>
  <c r="AR187" i="15"/>
  <c r="S166" i="18" s="1"/>
  <c r="AR186" i="15"/>
  <c r="S165" i="18" s="1"/>
  <c r="AR185" i="15"/>
  <c r="S164" i="18" s="1"/>
  <c r="AR184" i="15"/>
  <c r="S163" i="18" s="1"/>
  <c r="AR183" i="15"/>
  <c r="S162" i="18" s="1"/>
  <c r="AR182" i="15"/>
  <c r="S161" i="18" s="1"/>
  <c r="AR73" i="15"/>
  <c r="S52" i="18" s="1"/>
  <c r="AR74" i="15"/>
  <c r="S53" i="18" s="1"/>
  <c r="AR75" i="15"/>
  <c r="S54" i="18" s="1"/>
  <c r="AR76" i="15"/>
  <c r="S55" i="18" s="1"/>
  <c r="AR77" i="15"/>
  <c r="S56" i="18" s="1"/>
  <c r="AR78" i="15"/>
  <c r="S57" i="18" s="1"/>
  <c r="AR79" i="15"/>
  <c r="S58" i="18" s="1"/>
  <c r="AR80" i="15"/>
  <c r="S59" i="18" s="1"/>
  <c r="AR81" i="15"/>
  <c r="S60" i="18" s="1"/>
  <c r="AR82" i="15"/>
  <c r="S61" i="18" s="1"/>
  <c r="AR83" i="15"/>
  <c r="S62" i="18" s="1"/>
  <c r="AR84" i="15"/>
  <c r="S63" i="18" s="1"/>
  <c r="AR85" i="15"/>
  <c r="S64" i="18" s="1"/>
  <c r="AR86" i="15"/>
  <c r="S65" i="18" s="1"/>
  <c r="AR87" i="15"/>
  <c r="S66" i="18" s="1"/>
  <c r="AR88" i="15"/>
  <c r="S67" i="18" s="1"/>
  <c r="AR89" i="15"/>
  <c r="S68" i="18" s="1"/>
  <c r="AR90" i="15"/>
  <c r="S69" i="18" s="1"/>
  <c r="AR91" i="15"/>
  <c r="S70" i="18" s="1"/>
  <c r="AR92" i="15"/>
  <c r="S71" i="18" s="1"/>
  <c r="AR93" i="15"/>
  <c r="S72" i="18" s="1"/>
  <c r="AR94" i="15"/>
  <c r="S73" i="18" s="1"/>
  <c r="AR95" i="15"/>
  <c r="S74" i="18" s="1"/>
  <c r="AR96" i="15"/>
  <c r="S75" i="18" s="1"/>
  <c r="AR97" i="15"/>
  <c r="S76" i="18" s="1"/>
  <c r="AR98" i="15"/>
  <c r="S77" i="18" s="1"/>
  <c r="AR99" i="15"/>
  <c r="S78" i="18" s="1"/>
  <c r="AR100" i="15"/>
  <c r="S79" i="18" s="1"/>
  <c r="AR101" i="15"/>
  <c r="S80" i="18" s="1"/>
  <c r="AR102" i="15"/>
  <c r="S81" i="18" s="1"/>
  <c r="AR103" i="15"/>
  <c r="S82" i="18" s="1"/>
  <c r="AR104" i="15"/>
  <c r="S83" i="18" s="1"/>
  <c r="AR105" i="15"/>
  <c r="S84" i="18" s="1"/>
  <c r="AR106" i="15"/>
  <c r="S85" i="18" s="1"/>
  <c r="AR107" i="15"/>
  <c r="S86" i="18" s="1"/>
  <c r="AR108" i="15"/>
  <c r="S87" i="18" s="1"/>
  <c r="AR109" i="15"/>
  <c r="S88" i="18" s="1"/>
  <c r="AR110" i="15"/>
  <c r="S89" i="18" s="1"/>
  <c r="AR111" i="15"/>
  <c r="S90" i="18" s="1"/>
  <c r="AR112" i="15"/>
  <c r="S91" i="18" s="1"/>
  <c r="AR113" i="15"/>
  <c r="S92" i="18" s="1"/>
  <c r="AR114" i="15"/>
  <c r="S93" i="18" s="1"/>
  <c r="AR115" i="15"/>
  <c r="S94" i="18" s="1"/>
  <c r="AR116" i="15"/>
  <c r="S95" i="18" s="1"/>
  <c r="AR117" i="15"/>
  <c r="S96" i="18" s="1"/>
  <c r="AR118" i="15"/>
  <c r="S97" i="18" s="1"/>
  <c r="AR119" i="15"/>
  <c r="S98" i="18" s="1"/>
  <c r="AR120" i="15"/>
  <c r="S99" i="18" s="1"/>
  <c r="AR121" i="15"/>
  <c r="S100" i="18" s="1"/>
  <c r="AR122" i="15"/>
  <c r="S101" i="18" s="1"/>
  <c r="AR123" i="15"/>
  <c r="S102" i="18" s="1"/>
  <c r="AR124" i="15"/>
  <c r="S103" i="18" s="1"/>
  <c r="AR125" i="15"/>
  <c r="S104" i="18" s="1"/>
  <c r="AR126" i="15"/>
  <c r="S105" i="18" s="1"/>
  <c r="AR127" i="15"/>
  <c r="S106" i="18" s="1"/>
  <c r="AR128" i="15"/>
  <c r="S107" i="18" s="1"/>
  <c r="AR129" i="15"/>
  <c r="S108" i="18" s="1"/>
  <c r="AR130" i="15"/>
  <c r="S109" i="18" s="1"/>
  <c r="AR131" i="15"/>
  <c r="S110" i="18" s="1"/>
  <c r="AR132" i="15"/>
  <c r="S111" i="18" s="1"/>
  <c r="AR133" i="15"/>
  <c r="S112" i="18" s="1"/>
  <c r="AR134" i="15"/>
  <c r="S113" i="18" s="1"/>
  <c r="AR135" i="15"/>
  <c r="S114" i="18" s="1"/>
  <c r="AR136" i="15"/>
  <c r="S115" i="18" s="1"/>
  <c r="AR137" i="15"/>
  <c r="S116" i="18" s="1"/>
  <c r="AR138" i="15"/>
  <c r="S117" i="18" s="1"/>
  <c r="AR139" i="15"/>
  <c r="S118" i="18" s="1"/>
  <c r="AR140" i="15"/>
  <c r="S119" i="18" s="1"/>
  <c r="AR141" i="15"/>
  <c r="S120" i="18" s="1"/>
  <c r="AR142" i="15"/>
  <c r="S121" i="18" s="1"/>
  <c r="AR143" i="15"/>
  <c r="S122" i="18" s="1"/>
  <c r="AR144" i="15"/>
  <c r="S123" i="18" s="1"/>
  <c r="AR145" i="15"/>
  <c r="S124" i="18" s="1"/>
  <c r="AR146" i="15"/>
  <c r="AR147" i="15"/>
  <c r="S126" i="18" s="1"/>
  <c r="AR148" i="15"/>
  <c r="S127" i="18" s="1"/>
  <c r="AR149" i="15"/>
  <c r="S128" i="18" s="1"/>
  <c r="AR150" i="15"/>
  <c r="S129" i="18" s="1"/>
  <c r="AR151" i="15"/>
  <c r="S130" i="18" s="1"/>
  <c r="AR152" i="15"/>
  <c r="S131" i="18" s="1"/>
  <c r="AR153" i="15"/>
  <c r="S132" i="18" s="1"/>
  <c r="AR154" i="15"/>
  <c r="S133" i="18" s="1"/>
  <c r="AR155" i="15"/>
  <c r="S134" i="18" s="1"/>
  <c r="AR156" i="15"/>
  <c r="S135" i="18" s="1"/>
  <c r="AR157" i="15"/>
  <c r="S136" i="18" s="1"/>
  <c r="AR158" i="15"/>
  <c r="S137" i="18" s="1"/>
  <c r="AR159" i="15"/>
  <c r="S138" i="18" s="1"/>
  <c r="AR160" i="15"/>
  <c r="S139" i="18" s="1"/>
  <c r="AR161" i="15"/>
  <c r="S140" i="18" s="1"/>
  <c r="AR162" i="15"/>
  <c r="S141" i="18" s="1"/>
  <c r="AR163" i="15"/>
  <c r="S142" i="18" s="1"/>
  <c r="AR164" i="15"/>
  <c r="S143" i="18" s="1"/>
  <c r="AR165" i="15"/>
  <c r="S144" i="18" s="1"/>
  <c r="AR166" i="15"/>
  <c r="S145" i="18" s="1"/>
  <c r="AR167" i="15"/>
  <c r="S146" i="18" s="1"/>
  <c r="AR168" i="15"/>
  <c r="S147" i="18" s="1"/>
  <c r="AR169" i="15"/>
  <c r="S148" i="18" s="1"/>
  <c r="AR170" i="15"/>
  <c r="S149" i="18" s="1"/>
  <c r="AR171" i="15"/>
  <c r="S150" i="18" s="1"/>
  <c r="AR172" i="15"/>
  <c r="S151" i="18" s="1"/>
  <c r="AR173" i="15"/>
  <c r="S152" i="18" s="1"/>
  <c r="AR174" i="15"/>
  <c r="S153" i="18" s="1"/>
  <c r="AR175" i="15"/>
  <c r="S154" i="18" s="1"/>
  <c r="AR176" i="15"/>
  <c r="S155" i="18" s="1"/>
  <c r="AR177" i="15"/>
  <c r="S156" i="18" s="1"/>
  <c r="AR72" i="15"/>
  <c r="S51" i="18" s="1"/>
  <c r="AQ60" i="15"/>
  <c r="AQ61" i="15"/>
  <c r="AS59" i="15" s="1"/>
  <c r="R38" i="18" s="1"/>
  <c r="AQ62" i="15"/>
  <c r="AQ63" i="15"/>
  <c r="AQ64" i="15"/>
  <c r="AQ65" i="15"/>
  <c r="AQ66" i="15"/>
  <c r="AQ67" i="15"/>
  <c r="AQ68" i="15"/>
  <c r="AQ59" i="15"/>
  <c r="J198" i="15"/>
  <c r="J199" i="15"/>
  <c r="J200" i="15"/>
  <c r="J201" i="15"/>
  <c r="J202" i="15"/>
  <c r="J203" i="15"/>
  <c r="J204" i="15"/>
  <c r="J205" i="15"/>
  <c r="J206" i="15"/>
  <c r="J207" i="15"/>
  <c r="J208" i="15"/>
  <c r="J209" i="15"/>
  <c r="J210" i="15"/>
  <c r="J211" i="15"/>
  <c r="J212" i="15"/>
  <c r="J213" i="15"/>
  <c r="J214" i="15"/>
  <c r="J215" i="15"/>
  <c r="J216" i="15"/>
  <c r="J217" i="15"/>
  <c r="J218" i="15"/>
  <c r="J219" i="15"/>
  <c r="J220" i="15"/>
  <c r="J221" i="15"/>
  <c r="J222" i="15"/>
  <c r="J223" i="15"/>
  <c r="J224" i="15"/>
  <c r="J225" i="15"/>
  <c r="J226" i="15"/>
  <c r="J197" i="15"/>
  <c r="J141" i="15"/>
  <c r="K141" i="15" s="1"/>
  <c r="J142" i="15"/>
  <c r="K142" i="15" s="1"/>
  <c r="J143" i="15"/>
  <c r="K143" i="15" s="1"/>
  <c r="J144" i="15"/>
  <c r="K144" i="15" s="1"/>
  <c r="J145" i="15"/>
  <c r="K145" i="15" s="1"/>
  <c r="J146" i="15"/>
  <c r="K146" i="15" s="1"/>
  <c r="J147" i="15"/>
  <c r="K147" i="15" s="1"/>
  <c r="J148" i="15"/>
  <c r="K148" i="15" s="1"/>
  <c r="J149" i="15"/>
  <c r="K149" i="15" s="1"/>
  <c r="J150" i="15"/>
  <c r="K150" i="15" s="1"/>
  <c r="J151" i="15"/>
  <c r="K151" i="15" s="1"/>
  <c r="J152" i="15"/>
  <c r="K152" i="15" s="1"/>
  <c r="J153" i="15"/>
  <c r="K153" i="15" s="1"/>
  <c r="J154" i="15"/>
  <c r="K154" i="15" s="1"/>
  <c r="J155" i="15"/>
  <c r="K155" i="15" s="1"/>
  <c r="J156" i="15"/>
  <c r="K156" i="15" s="1"/>
  <c r="J157" i="15"/>
  <c r="K157" i="15" s="1"/>
  <c r="J158" i="15"/>
  <c r="K158" i="15" s="1"/>
  <c r="J159" i="15"/>
  <c r="K159" i="15" s="1"/>
  <c r="J160" i="15"/>
  <c r="K160" i="15" s="1"/>
  <c r="J161" i="15"/>
  <c r="K161" i="15" s="1"/>
  <c r="J162" i="15"/>
  <c r="K162" i="15" s="1"/>
  <c r="J163" i="15"/>
  <c r="K163" i="15" s="1"/>
  <c r="J164" i="15"/>
  <c r="K164" i="15" s="1"/>
  <c r="J165" i="15"/>
  <c r="K165" i="15" s="1"/>
  <c r="J166" i="15"/>
  <c r="K166" i="15" s="1"/>
  <c r="J167" i="15"/>
  <c r="K167" i="15" s="1"/>
  <c r="J168" i="15"/>
  <c r="K168" i="15" s="1"/>
  <c r="J169" i="15"/>
  <c r="K169" i="15" s="1"/>
  <c r="J170" i="15"/>
  <c r="K170" i="15" s="1"/>
  <c r="J171" i="15"/>
  <c r="K171" i="15" s="1"/>
  <c r="J172" i="15"/>
  <c r="K172" i="15" s="1"/>
  <c r="J173" i="15"/>
  <c r="K173" i="15" s="1"/>
  <c r="J174" i="15"/>
  <c r="K174" i="15" s="1"/>
  <c r="J175" i="15"/>
  <c r="K175" i="15" s="1"/>
  <c r="J176" i="15"/>
  <c r="K176" i="15" s="1"/>
  <c r="J177" i="15"/>
  <c r="K177" i="15" s="1"/>
  <c r="J178" i="15"/>
  <c r="K178" i="15" s="1"/>
  <c r="J179" i="15"/>
  <c r="K179" i="15" s="1"/>
  <c r="J180" i="15"/>
  <c r="K180" i="15" s="1"/>
  <c r="J181" i="15"/>
  <c r="K181" i="15" s="1"/>
  <c r="J182" i="15"/>
  <c r="K182" i="15" s="1"/>
  <c r="J183" i="15"/>
  <c r="K183" i="15" s="1"/>
  <c r="J184" i="15"/>
  <c r="K184" i="15" s="1"/>
  <c r="J185" i="15"/>
  <c r="K185" i="15" s="1"/>
  <c r="J186" i="15"/>
  <c r="K186" i="15" s="1"/>
  <c r="J187" i="15"/>
  <c r="K187" i="15" s="1"/>
  <c r="J188" i="15"/>
  <c r="K188" i="15" s="1"/>
  <c r="J189" i="15"/>
  <c r="K189" i="15" s="1"/>
  <c r="J190" i="15"/>
  <c r="K190" i="15" s="1"/>
  <c r="J191" i="15"/>
  <c r="K191" i="15" s="1"/>
  <c r="J192" i="15"/>
  <c r="K192" i="15" s="1"/>
  <c r="J193" i="15"/>
  <c r="K193" i="15" s="1"/>
  <c r="J140" i="15"/>
  <c r="K140" i="15" s="1"/>
  <c r="I136" i="15"/>
  <c r="J136" i="15" s="1"/>
  <c r="I135" i="15"/>
  <c r="J135" i="15" s="1"/>
  <c r="I134" i="15"/>
  <c r="J134" i="15" s="1"/>
  <c r="I133" i="15"/>
  <c r="J133" i="15" s="1"/>
  <c r="I132" i="15"/>
  <c r="J132" i="15" s="1"/>
  <c r="I131" i="15"/>
  <c r="J131" i="15" s="1"/>
  <c r="I130" i="15"/>
  <c r="J130" i="15" s="1"/>
  <c r="I129" i="15"/>
  <c r="J129" i="15" s="1"/>
  <c r="I128" i="15"/>
  <c r="J128" i="15" s="1"/>
  <c r="I127" i="15"/>
  <c r="J127" i="15" s="1"/>
  <c r="I126" i="15"/>
  <c r="J126" i="15" s="1"/>
  <c r="I125" i="15"/>
  <c r="J125" i="15" s="1"/>
  <c r="I124" i="15"/>
  <c r="J124" i="15" s="1"/>
  <c r="I123" i="15"/>
  <c r="J123" i="15" s="1"/>
  <c r="I122" i="15"/>
  <c r="J122" i="15" s="1"/>
  <c r="I121" i="15"/>
  <c r="J121" i="15" s="1"/>
  <c r="I120" i="15"/>
  <c r="J120" i="15" s="1"/>
  <c r="I119" i="15"/>
  <c r="J119" i="15" s="1"/>
  <c r="AR52" i="15"/>
  <c r="F56" i="19" l="1"/>
  <c r="H56" i="19" s="1"/>
  <c r="J56" i="19" s="1"/>
  <c r="D57" i="19"/>
  <c r="F61" i="19"/>
  <c r="H61" i="19" s="1"/>
  <c r="J61" i="19" s="1"/>
  <c r="D62" i="19"/>
  <c r="E58" i="19"/>
  <c r="I58" i="19" s="1"/>
  <c r="D52" i="19"/>
  <c r="F51" i="19"/>
  <c r="H51" i="19" s="1"/>
  <c r="J51" i="19" s="1"/>
  <c r="D55" i="19"/>
  <c r="D54" i="19"/>
  <c r="D53" i="19"/>
  <c r="D66" i="19"/>
  <c r="D65" i="19"/>
  <c r="D68" i="19"/>
  <c r="D64" i="19"/>
  <c r="F63" i="19"/>
  <c r="H63" i="19" s="1"/>
  <c r="J63" i="19" s="1"/>
  <c r="D67" i="19"/>
  <c r="E59" i="19"/>
  <c r="I59" i="19" s="1"/>
  <c r="E51" i="19"/>
  <c r="I51" i="19" s="1"/>
  <c r="H60" i="19"/>
  <c r="J60" i="19" s="1"/>
  <c r="E63" i="19"/>
  <c r="I63" i="19" s="1"/>
  <c r="H59" i="19"/>
  <c r="J59" i="19" s="1"/>
  <c r="H58" i="19"/>
  <c r="J58" i="19" s="1"/>
  <c r="V54" i="18"/>
  <c r="I72" i="19"/>
  <c r="I73" i="19" s="1"/>
  <c r="J73" i="19" s="1"/>
  <c r="K73" i="19" s="1"/>
  <c r="V61" i="18"/>
  <c r="V52" i="18"/>
  <c r="V62" i="18"/>
  <c r="AT77" i="15"/>
  <c r="S125" i="18"/>
  <c r="V59" i="18" s="1"/>
  <c r="V60" i="18"/>
  <c r="V51" i="18"/>
  <c r="V53" i="18"/>
  <c r="V55" i="18"/>
  <c r="V63" i="18"/>
  <c r="AS210" i="15"/>
  <c r="R189" i="18" s="1"/>
  <c r="AS218" i="15"/>
  <c r="R197" i="18" s="1"/>
  <c r="AS60" i="15"/>
  <c r="R39" i="18" s="1"/>
  <c r="AT78" i="15"/>
  <c r="AT87" i="15"/>
  <c r="AT86" i="15"/>
  <c r="AT85" i="15"/>
  <c r="AT76" i="15"/>
  <c r="AT75" i="15"/>
  <c r="AT74" i="15"/>
  <c r="AT73" i="15"/>
  <c r="AT72" i="15"/>
  <c r="AS66" i="15"/>
  <c r="R45" i="18" s="1"/>
  <c r="BC6" i="15"/>
  <c r="BH6" i="15" s="1"/>
  <c r="AY19" i="15" s="1"/>
  <c r="BC7" i="15"/>
  <c r="BH7" i="15" s="1"/>
  <c r="AY27" i="15" s="1"/>
  <c r="BC8" i="15"/>
  <c r="BH8" i="15" s="1"/>
  <c r="AY33" i="15" s="1"/>
  <c r="BC9" i="15"/>
  <c r="BH9" i="15" s="1"/>
  <c r="AY43" i="15" s="1"/>
  <c r="AY44" i="15" s="1"/>
  <c r="BC5" i="15"/>
  <c r="BH5" i="15" s="1"/>
  <c r="AY13" i="15" s="1"/>
  <c r="BB6" i="15"/>
  <c r="BG6" i="15" s="1"/>
  <c r="AX19" i="15" s="1"/>
  <c r="BB7" i="15"/>
  <c r="BG7" i="15" s="1"/>
  <c r="AX27" i="15" s="1"/>
  <c r="BB8" i="15"/>
  <c r="BG8" i="15" s="1"/>
  <c r="AX33" i="15" s="1"/>
  <c r="BB9" i="15"/>
  <c r="BG9" i="15" s="1"/>
  <c r="AX43" i="15" s="1"/>
  <c r="BB5" i="15"/>
  <c r="BG5" i="15" s="1"/>
  <c r="AX13" i="15" s="1"/>
  <c r="BA6" i="15"/>
  <c r="BF6" i="15" s="1"/>
  <c r="BA7" i="15"/>
  <c r="BF7" i="15" s="1"/>
  <c r="BA8" i="15"/>
  <c r="BF8" i="15" s="1"/>
  <c r="AQ33" i="15" s="1"/>
  <c r="BA9" i="15"/>
  <c r="BF9" i="15" s="1"/>
  <c r="AQ43" i="15" s="1"/>
  <c r="BA5" i="15"/>
  <c r="BF5" i="15" s="1"/>
  <c r="AQ13" i="15" s="1"/>
  <c r="AW9" i="15"/>
  <c r="AZ9" i="15" s="1"/>
  <c r="BE9" i="15" s="1"/>
  <c r="BJ9" i="15" s="1"/>
  <c r="BE43" i="15" s="1"/>
  <c r="AW8" i="15"/>
  <c r="AZ8" i="15" s="1"/>
  <c r="BE8" i="15" s="1"/>
  <c r="BJ8" i="15" s="1"/>
  <c r="BE33" i="15" s="1"/>
  <c r="AW7" i="15"/>
  <c r="AZ7" i="15" s="1"/>
  <c r="BE7" i="15" s="1"/>
  <c r="BJ7" i="15" s="1"/>
  <c r="BE27" i="15" s="1"/>
  <c r="AW6" i="15"/>
  <c r="AZ6" i="15" s="1"/>
  <c r="BE6" i="15" s="1"/>
  <c r="BJ6" i="15" s="1"/>
  <c r="BE19" i="15" s="1"/>
  <c r="AW5" i="15"/>
  <c r="AZ5" i="15" s="1"/>
  <c r="BE5" i="15" s="1"/>
  <c r="BJ5" i="15" s="1"/>
  <c r="BE13" i="15" s="1"/>
  <c r="AU9" i="15"/>
  <c r="AY9" i="15" s="1"/>
  <c r="BD9" i="15" s="1"/>
  <c r="BI9" i="15" s="1"/>
  <c r="AR43" i="15" s="1"/>
  <c r="AR44" i="15" s="1"/>
  <c r="AU8" i="15"/>
  <c r="AU7" i="15"/>
  <c r="AY7" i="15" s="1"/>
  <c r="BD7" i="15" s="1"/>
  <c r="BI7" i="15" s="1"/>
  <c r="AR27" i="15" s="1"/>
  <c r="AU6" i="15"/>
  <c r="AU5" i="15"/>
  <c r="AY5" i="15" s="1"/>
  <c r="BD5" i="15" s="1"/>
  <c r="BI5" i="15" s="1"/>
  <c r="AR13" i="15" s="1"/>
  <c r="F67" i="19" l="1"/>
  <c r="H67" i="19" s="1"/>
  <c r="J67" i="19" s="1"/>
  <c r="E67" i="19"/>
  <c r="I67" i="19" s="1"/>
  <c r="F65" i="19"/>
  <c r="H65" i="19" s="1"/>
  <c r="J65" i="19" s="1"/>
  <c r="E65" i="19"/>
  <c r="I65" i="19" s="1"/>
  <c r="F55" i="19"/>
  <c r="H55" i="19" s="1"/>
  <c r="J55" i="19" s="1"/>
  <c r="E55" i="19"/>
  <c r="I55" i="19" s="1"/>
  <c r="E62" i="19"/>
  <c r="F62" i="19"/>
  <c r="F66" i="19"/>
  <c r="H66" i="19" s="1"/>
  <c r="J66" i="19" s="1"/>
  <c r="E66" i="19"/>
  <c r="I66" i="19" s="1"/>
  <c r="F64" i="19"/>
  <c r="H64" i="19" s="1"/>
  <c r="J64" i="19" s="1"/>
  <c r="E64" i="19"/>
  <c r="I64" i="19" s="1"/>
  <c r="F53" i="19"/>
  <c r="H53" i="19" s="1"/>
  <c r="J53" i="19" s="1"/>
  <c r="E53" i="19"/>
  <c r="I53" i="19" s="1"/>
  <c r="F52" i="19"/>
  <c r="H52" i="19" s="1"/>
  <c r="J52" i="19" s="1"/>
  <c r="E52" i="19"/>
  <c r="I52" i="19" s="1"/>
  <c r="F57" i="19"/>
  <c r="H57" i="19" s="1"/>
  <c r="J57" i="19" s="1"/>
  <c r="E57" i="19"/>
  <c r="I57" i="19" s="1"/>
  <c r="F68" i="19"/>
  <c r="H68" i="19" s="1"/>
  <c r="E68" i="19"/>
  <c r="I68" i="19" s="1"/>
  <c r="F54" i="19"/>
  <c r="H54" i="19" s="1"/>
  <c r="J54" i="19" s="1"/>
  <c r="E54" i="19"/>
  <c r="I54" i="19" s="1"/>
  <c r="K88" i="19"/>
  <c r="I81" i="19"/>
  <c r="J81" i="19" s="1"/>
  <c r="K81" i="19" s="1"/>
  <c r="I74" i="19"/>
  <c r="J74" i="19" s="1"/>
  <c r="K74" i="19" s="1"/>
  <c r="I83" i="19"/>
  <c r="J83" i="19" s="1"/>
  <c r="K83" i="19" s="1"/>
  <c r="D88" i="19"/>
  <c r="E88" i="19" s="1"/>
  <c r="L88" i="19" s="1"/>
  <c r="O88" i="19" s="1"/>
  <c r="B91" i="19"/>
  <c r="B97" i="19"/>
  <c r="K97" i="19" s="1"/>
  <c r="B98" i="19"/>
  <c r="B93" i="19"/>
  <c r="D93" i="19" s="1"/>
  <c r="E93" i="19" s="1"/>
  <c r="B99" i="19"/>
  <c r="B94" i="19"/>
  <c r="B89" i="19"/>
  <c r="B95" i="19"/>
  <c r="B90" i="19"/>
  <c r="D90" i="19" s="1"/>
  <c r="E90" i="19" s="1"/>
  <c r="B92" i="19"/>
  <c r="B96" i="19"/>
  <c r="I82" i="19"/>
  <c r="J82" i="19" s="1"/>
  <c r="K82" i="19" s="1"/>
  <c r="K90" i="19"/>
  <c r="I84" i="19"/>
  <c r="J84" i="19" s="1"/>
  <c r="K84" i="19" s="1"/>
  <c r="I76" i="19"/>
  <c r="J76" i="19" s="1"/>
  <c r="K76" i="19" s="1"/>
  <c r="J72" i="19"/>
  <c r="K72" i="19" s="1"/>
  <c r="I75" i="19"/>
  <c r="J75" i="19" s="1"/>
  <c r="K75" i="19" s="1"/>
  <c r="I80" i="19"/>
  <c r="J80" i="19" s="1"/>
  <c r="K80" i="19" s="1"/>
  <c r="I79" i="19"/>
  <c r="J79" i="19" s="1"/>
  <c r="K79" i="19" s="1"/>
  <c r="I78" i="19"/>
  <c r="J78" i="19" s="1"/>
  <c r="K78" i="19" s="1"/>
  <c r="I77" i="19"/>
  <c r="J77" i="19" s="1"/>
  <c r="K77" i="19" s="1"/>
  <c r="W59" i="18"/>
  <c r="W60" i="18" s="1"/>
  <c r="X60" i="18" s="1"/>
  <c r="Z60" i="18" s="1"/>
  <c r="AB57" i="18" s="1"/>
  <c r="W61" i="18"/>
  <c r="W51" i="18"/>
  <c r="X51" i="18" s="1"/>
  <c r="Z51" i="18" s="1"/>
  <c r="AB51" i="18" s="1"/>
  <c r="AY8" i="15"/>
  <c r="BD8" i="15" s="1"/>
  <c r="BI8" i="15" s="1"/>
  <c r="AR33" i="15" s="1"/>
  <c r="AR42" i="15" s="1"/>
  <c r="AY6" i="15"/>
  <c r="BD6" i="15" s="1"/>
  <c r="BI6" i="15" s="1"/>
  <c r="AR19" i="15" s="1"/>
  <c r="AR23" i="15" s="1"/>
  <c r="AR30" i="15"/>
  <c r="AR29" i="15"/>
  <c r="AR32" i="15"/>
  <c r="AR28" i="15"/>
  <c r="AR31" i="15"/>
  <c r="BF43" i="15"/>
  <c r="BE44" i="15"/>
  <c r="BF44" i="15" s="1"/>
  <c r="AQ31" i="15"/>
  <c r="AQ27" i="15"/>
  <c r="AS27" i="15" s="1"/>
  <c r="AT27" i="15" s="1"/>
  <c r="AQ30" i="15"/>
  <c r="AQ29" i="15"/>
  <c r="AQ32" i="15"/>
  <c r="AQ28" i="15"/>
  <c r="BE31" i="15"/>
  <c r="BF31" i="15" s="1"/>
  <c r="BE30" i="15"/>
  <c r="BF30" i="15" s="1"/>
  <c r="BF27" i="15"/>
  <c r="BE29" i="15"/>
  <c r="BF29" i="15" s="1"/>
  <c r="BE32" i="15"/>
  <c r="BF32" i="15" s="1"/>
  <c r="BE28" i="15"/>
  <c r="BF28" i="15" s="1"/>
  <c r="AQ15" i="15"/>
  <c r="AQ18" i="15"/>
  <c r="AQ14" i="15"/>
  <c r="AQ17" i="15"/>
  <c r="AS13" i="15"/>
  <c r="AT13" i="15" s="1"/>
  <c r="AQ16" i="15"/>
  <c r="AQ23" i="15"/>
  <c r="AQ19" i="15"/>
  <c r="AQ26" i="15"/>
  <c r="AQ22" i="15"/>
  <c r="AQ25" i="15"/>
  <c r="AQ21" i="15"/>
  <c r="AQ24" i="15"/>
  <c r="AQ20" i="15"/>
  <c r="AZ27" i="15"/>
  <c r="BA27" i="15" s="1"/>
  <c r="AX32" i="15"/>
  <c r="AX30" i="15"/>
  <c r="AX28" i="15"/>
  <c r="AX31" i="15"/>
  <c r="AX29" i="15"/>
  <c r="AY41" i="15"/>
  <c r="AY39" i="15"/>
  <c r="AY37" i="15"/>
  <c r="AY35" i="15"/>
  <c r="AY42" i="15"/>
  <c r="AY40" i="15"/>
  <c r="AY38" i="15"/>
  <c r="AY36" i="15"/>
  <c r="AY34" i="15"/>
  <c r="AR16" i="15"/>
  <c r="AR15" i="15"/>
  <c r="AR18" i="15"/>
  <c r="AR14" i="15"/>
  <c r="AR17" i="15"/>
  <c r="BE42" i="15"/>
  <c r="BF42" i="15" s="1"/>
  <c r="BE38" i="15"/>
  <c r="BF38" i="15" s="1"/>
  <c r="BE34" i="15"/>
  <c r="BF34" i="15" s="1"/>
  <c r="BE41" i="15"/>
  <c r="BF41" i="15" s="1"/>
  <c r="BE37" i="15"/>
  <c r="BF37" i="15" s="1"/>
  <c r="BE40" i="15"/>
  <c r="BF40" i="15" s="1"/>
  <c r="BE36" i="15"/>
  <c r="BF36" i="15" s="1"/>
  <c r="BF33" i="15"/>
  <c r="BE39" i="15"/>
  <c r="BF39" i="15" s="1"/>
  <c r="BE35" i="15"/>
  <c r="BF35" i="15" s="1"/>
  <c r="AQ44" i="15"/>
  <c r="AS44" i="15" s="1"/>
  <c r="AT44" i="15" s="1"/>
  <c r="AS43" i="15"/>
  <c r="AT43" i="15" s="1"/>
  <c r="AX14" i="15"/>
  <c r="AX18" i="15"/>
  <c r="AX16" i="15"/>
  <c r="AZ13" i="15"/>
  <c r="BA13" i="15" s="1"/>
  <c r="AX17" i="15"/>
  <c r="AX15" i="15"/>
  <c r="AX25" i="15"/>
  <c r="AX23" i="15"/>
  <c r="AX21" i="15"/>
  <c r="AZ19" i="15"/>
  <c r="BA19" i="15" s="1"/>
  <c r="AX26" i="15"/>
  <c r="AX24" i="15"/>
  <c r="AX22" i="15"/>
  <c r="AX20" i="15"/>
  <c r="AY32" i="15"/>
  <c r="AY30" i="15"/>
  <c r="AY28" i="15"/>
  <c r="AY31" i="15"/>
  <c r="AY29" i="15"/>
  <c r="BF19" i="15"/>
  <c r="BE26" i="15"/>
  <c r="BF26" i="15" s="1"/>
  <c r="BE22" i="15"/>
  <c r="BF22" i="15" s="1"/>
  <c r="BE25" i="15"/>
  <c r="BF25" i="15" s="1"/>
  <c r="BE21" i="15"/>
  <c r="BF21" i="15" s="1"/>
  <c r="BE24" i="15"/>
  <c r="BF24" i="15" s="1"/>
  <c r="BE20" i="15"/>
  <c r="BF20" i="15" s="1"/>
  <c r="BE23" i="15"/>
  <c r="BF23" i="15" s="1"/>
  <c r="AZ33" i="15"/>
  <c r="BA33" i="15" s="1"/>
  <c r="AX41" i="15"/>
  <c r="AX39" i="15"/>
  <c r="AX37" i="15"/>
  <c r="AX35" i="15"/>
  <c r="AX42" i="15"/>
  <c r="AX40" i="15"/>
  <c r="AX38" i="15"/>
  <c r="AX36" i="15"/>
  <c r="AX34" i="15"/>
  <c r="BE15" i="15"/>
  <c r="BF15" i="15" s="1"/>
  <c r="BE18" i="15"/>
  <c r="BF18" i="15" s="1"/>
  <c r="BE14" i="15"/>
  <c r="BF14" i="15" s="1"/>
  <c r="BF13" i="15"/>
  <c r="BE17" i="15"/>
  <c r="BF17" i="15" s="1"/>
  <c r="BE16" i="15"/>
  <c r="BF16" i="15" s="1"/>
  <c r="AQ34" i="15"/>
  <c r="AQ40" i="15"/>
  <c r="AQ36" i="15"/>
  <c r="AQ39" i="15"/>
  <c r="AQ35" i="15"/>
  <c r="AQ42" i="15"/>
  <c r="AQ38" i="15"/>
  <c r="AQ41" i="15"/>
  <c r="AQ37" i="15"/>
  <c r="AX44" i="15"/>
  <c r="AZ44" i="15" s="1"/>
  <c r="BA44" i="15" s="1"/>
  <c r="AZ43" i="15"/>
  <c r="BA43" i="15" s="1"/>
  <c r="AY18" i="15"/>
  <c r="AY16" i="15"/>
  <c r="AY14" i="15"/>
  <c r="AY17" i="15"/>
  <c r="AY15" i="15"/>
  <c r="AY25" i="15"/>
  <c r="AY23" i="15"/>
  <c r="AY21" i="15"/>
  <c r="AY26" i="15"/>
  <c r="AY24" i="15"/>
  <c r="AY22" i="15"/>
  <c r="AY20" i="15"/>
  <c r="AB167" i="15"/>
  <c r="AB166" i="15"/>
  <c r="W167" i="15"/>
  <c r="Y167" i="15" s="1"/>
  <c r="W166" i="15"/>
  <c r="Y166" i="15" s="1"/>
  <c r="AE111" i="15"/>
  <c r="AE112" i="15"/>
  <c r="AE113" i="15"/>
  <c r="AE114" i="15"/>
  <c r="AE115" i="15"/>
  <c r="AE116" i="15"/>
  <c r="AE118" i="15"/>
  <c r="AE119" i="15"/>
  <c r="AE120" i="15"/>
  <c r="AE121" i="15"/>
  <c r="AE122" i="15"/>
  <c r="AE123" i="15"/>
  <c r="AE124" i="15"/>
  <c r="AE125" i="15"/>
  <c r="AE126" i="15"/>
  <c r="AE127" i="15"/>
  <c r="AE128" i="15"/>
  <c r="AE129" i="15"/>
  <c r="AE130" i="15"/>
  <c r="AE131" i="15"/>
  <c r="AE132" i="15"/>
  <c r="AE133" i="15"/>
  <c r="AE134" i="15"/>
  <c r="Z111" i="15"/>
  <c r="AB111" i="15" s="1"/>
  <c r="Z112" i="15"/>
  <c r="AB112" i="15" s="1"/>
  <c r="Z113" i="15"/>
  <c r="AB113" i="15" s="1"/>
  <c r="Z114" i="15"/>
  <c r="AB114" i="15" s="1"/>
  <c r="Z115" i="15"/>
  <c r="AB115" i="15" s="1"/>
  <c r="Z116" i="15"/>
  <c r="AB116" i="15" s="1"/>
  <c r="Z117" i="15"/>
  <c r="AB117" i="15" s="1"/>
  <c r="Z118" i="15"/>
  <c r="AB118" i="15" s="1"/>
  <c r="Z121" i="15"/>
  <c r="AB121" i="15" s="1"/>
  <c r="Z122" i="15"/>
  <c r="AB122" i="15" s="1"/>
  <c r="Z123" i="15"/>
  <c r="AB123" i="15" s="1"/>
  <c r="Z126" i="15"/>
  <c r="AB126" i="15" s="1"/>
  <c r="Z127" i="15"/>
  <c r="AB127" i="15" s="1"/>
  <c r="Z128" i="15"/>
  <c r="AB128" i="15" s="1"/>
  <c r="Z129" i="15"/>
  <c r="AB129" i="15" s="1"/>
  <c r="Z131" i="15"/>
  <c r="AB131" i="15" s="1"/>
  <c r="Z132" i="15"/>
  <c r="AB132" i="15" s="1"/>
  <c r="Z133" i="15"/>
  <c r="AB133" i="15" s="1"/>
  <c r="Z134" i="15"/>
  <c r="AB134" i="15" s="1"/>
  <c r="AE110" i="15"/>
  <c r="X130" i="15"/>
  <c r="Z130" i="15" s="1"/>
  <c r="AB130" i="15" s="1"/>
  <c r="X125" i="15"/>
  <c r="Z125" i="15" s="1"/>
  <c r="AB125" i="15" s="1"/>
  <c r="X124" i="15"/>
  <c r="Z124" i="15" s="1"/>
  <c r="AB124" i="15" s="1"/>
  <c r="X120" i="15"/>
  <c r="Z120" i="15" s="1"/>
  <c r="AB120" i="15" s="1"/>
  <c r="X119" i="15"/>
  <c r="Z119" i="15" s="1"/>
  <c r="AB119" i="15" s="1"/>
  <c r="X110" i="15"/>
  <c r="Z110" i="15" s="1"/>
  <c r="AB110" i="15" s="1"/>
  <c r="Y65" i="15"/>
  <c r="Z65" i="15" s="1"/>
  <c r="AA65" i="15" s="1"/>
  <c r="AC65" i="15" s="1"/>
  <c r="Y66" i="15"/>
  <c r="Z66" i="15" s="1"/>
  <c r="AA66" i="15" s="1"/>
  <c r="AC66" i="15" s="1"/>
  <c r="Y67" i="15"/>
  <c r="Z67" i="15" s="1"/>
  <c r="AA67" i="15" s="1"/>
  <c r="AC67" i="15" s="1"/>
  <c r="Y68" i="15"/>
  <c r="Z68" i="15" s="1"/>
  <c r="AA68" i="15" s="1"/>
  <c r="AC68" i="15" s="1"/>
  <c r="Y69" i="15"/>
  <c r="Z69" i="15" s="1"/>
  <c r="AA69" i="15" s="1"/>
  <c r="AC69" i="15" s="1"/>
  <c r="Y70" i="15"/>
  <c r="Z70" i="15" s="1"/>
  <c r="AA70" i="15" s="1"/>
  <c r="AC70" i="15" s="1"/>
  <c r="Y71" i="15"/>
  <c r="Z71" i="15" s="1"/>
  <c r="AA71" i="15" s="1"/>
  <c r="AC71" i="15" s="1"/>
  <c r="Y72" i="15"/>
  <c r="Z72" i="15" s="1"/>
  <c r="AA72" i="15" s="1"/>
  <c r="AC72" i="15" s="1"/>
  <c r="Y73" i="15"/>
  <c r="Z73" i="15" s="1"/>
  <c r="AA73" i="15" s="1"/>
  <c r="AC73" i="15" s="1"/>
  <c r="Y74" i="15"/>
  <c r="Z74" i="15" s="1"/>
  <c r="AA74" i="15" s="1"/>
  <c r="AC74" i="15" s="1"/>
  <c r="Y75" i="15"/>
  <c r="Z75" i="15" s="1"/>
  <c r="AA75" i="15" s="1"/>
  <c r="AC75" i="15" s="1"/>
  <c r="Y76" i="15"/>
  <c r="Z76" i="15" s="1"/>
  <c r="AA76" i="15" s="1"/>
  <c r="AC76" i="15" s="1"/>
  <c r="Y77" i="15"/>
  <c r="Z77" i="15" s="1"/>
  <c r="AA77" i="15" s="1"/>
  <c r="AC77" i="15" s="1"/>
  <c r="Y78" i="15"/>
  <c r="Z78" i="15" s="1"/>
  <c r="AA78" i="15" s="1"/>
  <c r="AC78" i="15" s="1"/>
  <c r="Y79" i="15"/>
  <c r="Z79" i="15" s="1"/>
  <c r="AA79" i="15" s="1"/>
  <c r="AC79" i="15" s="1"/>
  <c r="Y80" i="15"/>
  <c r="Z80" i="15" s="1"/>
  <c r="AA80" i="15" s="1"/>
  <c r="AC80" i="15" s="1"/>
  <c r="Y81" i="15"/>
  <c r="Z81" i="15" s="1"/>
  <c r="AA81" i="15" s="1"/>
  <c r="AC81" i="15" s="1"/>
  <c r="Y82" i="15"/>
  <c r="Z82" i="15" s="1"/>
  <c r="AA82" i="15" s="1"/>
  <c r="AC82" i="15" s="1"/>
  <c r="Y83" i="15"/>
  <c r="Z83" i="15" s="1"/>
  <c r="AA83" i="15" s="1"/>
  <c r="AC83" i="15" s="1"/>
  <c r="Y84" i="15"/>
  <c r="Z84" i="15" s="1"/>
  <c r="AA84" i="15" s="1"/>
  <c r="AC84" i="15" s="1"/>
  <c r="Y85" i="15"/>
  <c r="Z85" i="15" s="1"/>
  <c r="AA85" i="15" s="1"/>
  <c r="AC85" i="15" s="1"/>
  <c r="Y86" i="15"/>
  <c r="Z86" i="15" s="1"/>
  <c r="AA86" i="15" s="1"/>
  <c r="AC86" i="15" s="1"/>
  <c r="Y87" i="15"/>
  <c r="Z87" i="15" s="1"/>
  <c r="AA87" i="15" s="1"/>
  <c r="AC87" i="15" s="1"/>
  <c r="Y88" i="15"/>
  <c r="Z88" i="15" s="1"/>
  <c r="AA88" i="15" s="1"/>
  <c r="AC88" i="15" s="1"/>
  <c r="Y89" i="15"/>
  <c r="Z89" i="15" s="1"/>
  <c r="AA89" i="15" s="1"/>
  <c r="AC89" i="15" s="1"/>
  <c r="Y90" i="15"/>
  <c r="Z90" i="15" s="1"/>
  <c r="AA90" i="15" s="1"/>
  <c r="AC90" i="15" s="1"/>
  <c r="Y91" i="15"/>
  <c r="Z91" i="15" s="1"/>
  <c r="AA91" i="15" s="1"/>
  <c r="AC91" i="15" s="1"/>
  <c r="Y92" i="15"/>
  <c r="Z92" i="15" s="1"/>
  <c r="AA92" i="15" s="1"/>
  <c r="AC92" i="15" s="1"/>
  <c r="Y93" i="15"/>
  <c r="Z93" i="15" s="1"/>
  <c r="AA93" i="15" s="1"/>
  <c r="AC93" i="15" s="1"/>
  <c r="Y94" i="15"/>
  <c r="Z94" i="15" s="1"/>
  <c r="AA94" i="15" s="1"/>
  <c r="AC94" i="15" s="1"/>
  <c r="Y95" i="15"/>
  <c r="Z95" i="15" s="1"/>
  <c r="AA95" i="15" s="1"/>
  <c r="AC95" i="15" s="1"/>
  <c r="Y96" i="15"/>
  <c r="Z96" i="15" s="1"/>
  <c r="AA96" i="15" s="1"/>
  <c r="AC96" i="15" s="1"/>
  <c r="Y97" i="15"/>
  <c r="Z97" i="15" s="1"/>
  <c r="AA97" i="15" s="1"/>
  <c r="AC97" i="15" s="1"/>
  <c r="Y98" i="15"/>
  <c r="Z98" i="15" s="1"/>
  <c r="AA98" i="15" s="1"/>
  <c r="AC98" i="15" s="1"/>
  <c r="Y99" i="15"/>
  <c r="Z99" i="15" s="1"/>
  <c r="AA99" i="15" s="1"/>
  <c r="AC99" i="15" s="1"/>
  <c r="Y100" i="15"/>
  <c r="Z100" i="15" s="1"/>
  <c r="AA100" i="15" s="1"/>
  <c r="AC100" i="15" s="1"/>
  <c r="Y101" i="15"/>
  <c r="Z101" i="15" s="1"/>
  <c r="AA101" i="15" s="1"/>
  <c r="AC101" i="15" s="1"/>
  <c r="Y102" i="15"/>
  <c r="Z102" i="15" s="1"/>
  <c r="AA102" i="15" s="1"/>
  <c r="AC102" i="15" s="1"/>
  <c r="Y103" i="15"/>
  <c r="Z103" i="15" s="1"/>
  <c r="AA103" i="15" s="1"/>
  <c r="AC103" i="15" s="1"/>
  <c r="Y104" i="15"/>
  <c r="Z104" i="15" s="1"/>
  <c r="AA104" i="15" s="1"/>
  <c r="AC104" i="15" s="1"/>
  <c r="Y105" i="15"/>
  <c r="Z105" i="15" s="1"/>
  <c r="AA105" i="15" s="1"/>
  <c r="AC105" i="15" s="1"/>
  <c r="Y106" i="15"/>
  <c r="Z106" i="15" s="1"/>
  <c r="AA106" i="15" s="1"/>
  <c r="AC106" i="15" s="1"/>
  <c r="Y64" i="15"/>
  <c r="Z64" i="15" s="1"/>
  <c r="AA64" i="15" s="1"/>
  <c r="AC64" i="15" s="1"/>
  <c r="Z47" i="15"/>
  <c r="Z48" i="15"/>
  <c r="Z49" i="15"/>
  <c r="Z50" i="15"/>
  <c r="Z51" i="15"/>
  <c r="Z52" i="15"/>
  <c r="Z53" i="15"/>
  <c r="Z54" i="15"/>
  <c r="Z55" i="15"/>
  <c r="Z56" i="15"/>
  <c r="Z57" i="15"/>
  <c r="Z58" i="15"/>
  <c r="Z59" i="15"/>
  <c r="Z60" i="15"/>
  <c r="Z46" i="15"/>
  <c r="AC36" i="15"/>
  <c r="AC37" i="15"/>
  <c r="AC38" i="15"/>
  <c r="AC41" i="15"/>
  <c r="AC42" i="15"/>
  <c r="AC35" i="15"/>
  <c r="V36" i="15"/>
  <c r="X36" i="15" s="1"/>
  <c r="Z36" i="15" s="1"/>
  <c r="AA36" i="15" s="1"/>
  <c r="V37" i="15"/>
  <c r="X37" i="15" s="1"/>
  <c r="Z37" i="15" s="1"/>
  <c r="AA37" i="15" s="1"/>
  <c r="V38" i="15"/>
  <c r="X38" i="15" s="1"/>
  <c r="Z38" i="15" s="1"/>
  <c r="AA38" i="15" s="1"/>
  <c r="V39" i="15"/>
  <c r="X39" i="15" s="1"/>
  <c r="Z39" i="15" s="1"/>
  <c r="AA39" i="15" s="1"/>
  <c r="AD39" i="15" s="1"/>
  <c r="AF40" i="15" s="1"/>
  <c r="V40" i="15"/>
  <c r="X40" i="15" s="1"/>
  <c r="Z40" i="15" s="1"/>
  <c r="AA40" i="15" s="1"/>
  <c r="AD40" i="15" s="1"/>
  <c r="AF41" i="15" s="1"/>
  <c r="V41" i="15"/>
  <c r="X41" i="15" s="1"/>
  <c r="Z41" i="15" s="1"/>
  <c r="AA41" i="15" s="1"/>
  <c r="V42" i="15"/>
  <c r="X42" i="15" s="1"/>
  <c r="Z42" i="15" s="1"/>
  <c r="AA42" i="15" s="1"/>
  <c r="V35" i="15"/>
  <c r="X35" i="15" s="1"/>
  <c r="Z35" i="15" s="1"/>
  <c r="AA35" i="15" s="1"/>
  <c r="J248" i="15"/>
  <c r="J247" i="15"/>
  <c r="AG100" i="15" l="1"/>
  <c r="D207" i="18" s="1"/>
  <c r="AG106" i="15"/>
  <c r="D213" i="18" s="1"/>
  <c r="AG105" i="15"/>
  <c r="D212" i="18" s="1"/>
  <c r="AG101" i="15"/>
  <c r="D208" i="18" s="1"/>
  <c r="AG97" i="15"/>
  <c r="D204" i="18" s="1"/>
  <c r="AG93" i="15"/>
  <c r="D200" i="18" s="1"/>
  <c r="AG89" i="15"/>
  <c r="D196" i="18" s="1"/>
  <c r="AG85" i="15"/>
  <c r="D192" i="18" s="1"/>
  <c r="AG81" i="15"/>
  <c r="D188" i="18" s="1"/>
  <c r="AG77" i="15"/>
  <c r="D184" i="18" s="1"/>
  <c r="AG73" i="15"/>
  <c r="D180" i="18" s="1"/>
  <c r="AG69" i="15"/>
  <c r="D176" i="18" s="1"/>
  <c r="AG65" i="15"/>
  <c r="D172" i="18" s="1"/>
  <c r="AG104" i="15"/>
  <c r="D211" i="18" s="1"/>
  <c r="AG96" i="15"/>
  <c r="D203" i="18" s="1"/>
  <c r="AG92" i="15"/>
  <c r="D199" i="18" s="1"/>
  <c r="AG88" i="15"/>
  <c r="D195" i="18" s="1"/>
  <c r="AG84" i="15"/>
  <c r="D191" i="18" s="1"/>
  <c r="AG80" i="15"/>
  <c r="D187" i="18" s="1"/>
  <c r="AG76" i="15"/>
  <c r="D183" i="18" s="1"/>
  <c r="AG72" i="15"/>
  <c r="D179" i="18" s="1"/>
  <c r="AG68" i="15"/>
  <c r="D175" i="18" s="1"/>
  <c r="AG64" i="15"/>
  <c r="D171" i="18" s="1"/>
  <c r="AG103" i="15"/>
  <c r="D210" i="18" s="1"/>
  <c r="AG99" i="15"/>
  <c r="D206" i="18" s="1"/>
  <c r="AG95" i="15"/>
  <c r="D202" i="18" s="1"/>
  <c r="AG91" i="15"/>
  <c r="D198" i="18" s="1"/>
  <c r="AG87" i="15"/>
  <c r="D194" i="18" s="1"/>
  <c r="AG83" i="15"/>
  <c r="D190" i="18" s="1"/>
  <c r="AG79" i="15"/>
  <c r="D186" i="18" s="1"/>
  <c r="AG75" i="15"/>
  <c r="D182" i="18" s="1"/>
  <c r="AG71" i="15"/>
  <c r="D178" i="18" s="1"/>
  <c r="AG67" i="15"/>
  <c r="D174" i="18" s="1"/>
  <c r="AG102" i="15"/>
  <c r="D209" i="18" s="1"/>
  <c r="AG98" i="15"/>
  <c r="D205" i="18" s="1"/>
  <c r="AG94" i="15"/>
  <c r="D201" i="18" s="1"/>
  <c r="AG90" i="15"/>
  <c r="D197" i="18" s="1"/>
  <c r="AG86" i="15"/>
  <c r="D193" i="18" s="1"/>
  <c r="AG82" i="15"/>
  <c r="D189" i="18" s="1"/>
  <c r="AG78" i="15"/>
  <c r="D185" i="18" s="1"/>
  <c r="AG74" i="15"/>
  <c r="D181" i="18" s="1"/>
  <c r="AG70" i="15"/>
  <c r="D177" i="18" s="1"/>
  <c r="AG66" i="15"/>
  <c r="D173" i="18" s="1"/>
  <c r="K92" i="19"/>
  <c r="D92" i="19"/>
  <c r="E92" i="19" s="1"/>
  <c r="D94" i="19"/>
  <c r="E94" i="19" s="1"/>
  <c r="K94" i="19"/>
  <c r="L90" i="19"/>
  <c r="O90" i="19" s="1"/>
  <c r="D99" i="19"/>
  <c r="E99" i="19" s="1"/>
  <c r="K99" i="19"/>
  <c r="D97" i="19"/>
  <c r="E97" i="19" s="1"/>
  <c r="L97" i="19" s="1"/>
  <c r="O97" i="19" s="1"/>
  <c r="K95" i="19"/>
  <c r="D95" i="19"/>
  <c r="E95" i="19" s="1"/>
  <c r="K91" i="19"/>
  <c r="D91" i="19"/>
  <c r="E91" i="19" s="1"/>
  <c r="K93" i="19"/>
  <c r="L93" i="19" s="1"/>
  <c r="O93" i="19" s="1"/>
  <c r="D96" i="19"/>
  <c r="E96" i="19" s="1"/>
  <c r="K96" i="19"/>
  <c r="D89" i="19"/>
  <c r="E89" i="19" s="1"/>
  <c r="K89" i="19"/>
  <c r="D98" i="19"/>
  <c r="E98" i="19" s="1"/>
  <c r="K98" i="19"/>
  <c r="W54" i="18"/>
  <c r="X54" i="18" s="1"/>
  <c r="Z54" i="18" s="1"/>
  <c r="AB54" i="18" s="1"/>
  <c r="W55" i="18"/>
  <c r="X55" i="18" s="1"/>
  <c r="Z55" i="18" s="1"/>
  <c r="AB55" i="18" s="1"/>
  <c r="W53" i="18"/>
  <c r="X53" i="18" s="1"/>
  <c r="Z53" i="18" s="1"/>
  <c r="AB53" i="18" s="1"/>
  <c r="W52" i="18"/>
  <c r="X52" i="18" s="1"/>
  <c r="Z52" i="18" s="1"/>
  <c r="AB52" i="18" s="1"/>
  <c r="W62" i="18"/>
  <c r="X62" i="18" s="1"/>
  <c r="Z62" i="18" s="1"/>
  <c r="AB65" i="18" s="1"/>
  <c r="W63" i="18"/>
  <c r="X63" i="18" s="1"/>
  <c r="Z63" i="18" s="1"/>
  <c r="AB66" i="18" s="1"/>
  <c r="X59" i="18"/>
  <c r="Z59" i="18" s="1"/>
  <c r="AB56" i="18" s="1"/>
  <c r="X61" i="18"/>
  <c r="Z61" i="18" s="1"/>
  <c r="AB64" i="18" s="1"/>
  <c r="AI80" i="15"/>
  <c r="AI78" i="15"/>
  <c r="AS33" i="15"/>
  <c r="AT33" i="15" s="1"/>
  <c r="AR25" i="15"/>
  <c r="AS25" i="15" s="1"/>
  <c r="AT25" i="15" s="1"/>
  <c r="AR24" i="15"/>
  <c r="AS24" i="15" s="1"/>
  <c r="AT24" i="15" s="1"/>
  <c r="AR40" i="15"/>
  <c r="AS40" i="15" s="1"/>
  <c r="AT40" i="15" s="1"/>
  <c r="AZ29" i="15"/>
  <c r="BA29" i="15" s="1"/>
  <c r="AR34" i="15"/>
  <c r="AS34" i="15" s="1"/>
  <c r="AT34" i="15" s="1"/>
  <c r="AR38" i="15"/>
  <c r="AS38" i="15" s="1"/>
  <c r="AT38" i="15" s="1"/>
  <c r="AR36" i="15"/>
  <c r="AS36" i="15" s="1"/>
  <c r="AT36" i="15" s="1"/>
  <c r="AR35" i="15"/>
  <c r="AS35" i="15" s="1"/>
  <c r="AT35" i="15" s="1"/>
  <c r="AR41" i="15"/>
  <c r="AS41" i="15" s="1"/>
  <c r="AT41" i="15" s="1"/>
  <c r="AR39" i="15"/>
  <c r="AS39" i="15" s="1"/>
  <c r="AT39" i="15" s="1"/>
  <c r="AS19" i="15"/>
  <c r="AT19" i="15" s="1"/>
  <c r="BG19" i="15" s="1"/>
  <c r="AS42" i="15"/>
  <c r="AT42" i="15" s="1"/>
  <c r="AR37" i="15"/>
  <c r="AS37" i="15" s="1"/>
  <c r="AT37" i="15" s="1"/>
  <c r="AD41" i="15"/>
  <c r="AF42" i="15" s="1"/>
  <c r="AD42" i="15"/>
  <c r="AF37" i="15" s="1"/>
  <c r="AD35" i="15"/>
  <c r="AF39" i="15" s="1"/>
  <c r="AS32" i="15"/>
  <c r="AT32" i="15" s="1"/>
  <c r="AR22" i="15"/>
  <c r="AS22" i="15" s="1"/>
  <c r="AT22" i="15" s="1"/>
  <c r="AR26" i="15"/>
  <c r="AS26" i="15" s="1"/>
  <c r="AT26" i="15" s="1"/>
  <c r="AR20" i="15"/>
  <c r="AS20" i="15" s="1"/>
  <c r="AT20" i="15" s="1"/>
  <c r="AR21" i="15"/>
  <c r="AS21" i="15" s="1"/>
  <c r="AT21" i="15" s="1"/>
  <c r="AS17" i="15"/>
  <c r="AT17" i="15" s="1"/>
  <c r="AS16" i="15"/>
  <c r="AT16" i="15" s="1"/>
  <c r="AZ34" i="15"/>
  <c r="BA34" i="15" s="1"/>
  <c r="AZ42" i="15"/>
  <c r="BA42" i="15" s="1"/>
  <c r="AZ41" i="15"/>
  <c r="BA41" i="15" s="1"/>
  <c r="BG27" i="15"/>
  <c r="AS14" i="15"/>
  <c r="AT14" i="15" s="1"/>
  <c r="BG13" i="15"/>
  <c r="AZ23" i="15"/>
  <c r="BA23" i="15" s="1"/>
  <c r="AZ15" i="15"/>
  <c r="BA15" i="15" s="1"/>
  <c r="AZ18" i="15"/>
  <c r="BA18" i="15" s="1"/>
  <c r="AZ32" i="15"/>
  <c r="BA32" i="15" s="1"/>
  <c r="AS28" i="15"/>
  <c r="AT28" i="15" s="1"/>
  <c r="AZ31" i="15"/>
  <c r="BA31" i="15" s="1"/>
  <c r="BG33" i="15"/>
  <c r="BI13" i="15" s="1"/>
  <c r="BG44" i="15"/>
  <c r="AZ25" i="15"/>
  <c r="BA25" i="15" s="1"/>
  <c r="AZ30" i="15"/>
  <c r="BA30" i="15" s="1"/>
  <c r="AS30" i="15"/>
  <c r="AT30" i="15" s="1"/>
  <c r="BG43" i="15"/>
  <c r="AZ40" i="15"/>
  <c r="BA40" i="15" s="1"/>
  <c r="AZ39" i="15"/>
  <c r="BA39" i="15" s="1"/>
  <c r="AZ20" i="15"/>
  <c r="BA20" i="15" s="1"/>
  <c r="AZ22" i="15"/>
  <c r="BA22" i="15" s="1"/>
  <c r="AZ17" i="15"/>
  <c r="BA17" i="15" s="1"/>
  <c r="AS23" i="15"/>
  <c r="AT23" i="15" s="1"/>
  <c r="AZ36" i="15"/>
  <c r="BA36" i="15" s="1"/>
  <c r="AZ35" i="15"/>
  <c r="BA35" i="15" s="1"/>
  <c r="AZ24" i="15"/>
  <c r="BA24" i="15" s="1"/>
  <c r="AZ28" i="15"/>
  <c r="BA28" i="15" s="1"/>
  <c r="AS18" i="15"/>
  <c r="AT18" i="15" s="1"/>
  <c r="AS29" i="15"/>
  <c r="AT29" i="15" s="1"/>
  <c r="AZ21" i="15"/>
  <c r="BA21" i="15" s="1"/>
  <c r="AZ14" i="15"/>
  <c r="BA14" i="15" s="1"/>
  <c r="AZ38" i="15"/>
  <c r="BA38" i="15" s="1"/>
  <c r="AZ37" i="15"/>
  <c r="BA37" i="15" s="1"/>
  <c r="AZ26" i="15"/>
  <c r="BA26" i="15" s="1"/>
  <c r="AZ16" i="15"/>
  <c r="BA16" i="15" s="1"/>
  <c r="AS15" i="15"/>
  <c r="AT15" i="15" s="1"/>
  <c r="AS31" i="15"/>
  <c r="AT31" i="15" s="1"/>
  <c r="AC166" i="15"/>
  <c r="AC123" i="15"/>
  <c r="AF123" i="15" s="1"/>
  <c r="AC167" i="15"/>
  <c r="AC131" i="15"/>
  <c r="AF131" i="15" s="1"/>
  <c r="AC116" i="15"/>
  <c r="AF116" i="15" s="1"/>
  <c r="AA144" i="15"/>
  <c r="AC153" i="15" s="1"/>
  <c r="AC115" i="15"/>
  <c r="AF115" i="15" s="1"/>
  <c r="AH112" i="15" s="1"/>
  <c r="AC133" i="15"/>
  <c r="AF133" i="15" s="1"/>
  <c r="AC132" i="15"/>
  <c r="AF132" i="15" s="1"/>
  <c r="AC117" i="15"/>
  <c r="AF117" i="15" s="1"/>
  <c r="AC129" i="15"/>
  <c r="AF129" i="15" s="1"/>
  <c r="AH118" i="15" s="1"/>
  <c r="AC121" i="15"/>
  <c r="AF121" i="15" s="1"/>
  <c r="AC113" i="15"/>
  <c r="AF113" i="15" s="1"/>
  <c r="AC128" i="15"/>
  <c r="AF128" i="15" s="1"/>
  <c r="AC127" i="15"/>
  <c r="AF127" i="15" s="1"/>
  <c r="AC120" i="15"/>
  <c r="AF120" i="15" s="1"/>
  <c r="AC112" i="15"/>
  <c r="AF112" i="15" s="1"/>
  <c r="AC111" i="15"/>
  <c r="AF111" i="15" s="1"/>
  <c r="AC134" i="15"/>
  <c r="AF134" i="15" s="1"/>
  <c r="AC130" i="15"/>
  <c r="AF130" i="15" s="1"/>
  <c r="AH117" i="15" s="1"/>
  <c r="AC126" i="15"/>
  <c r="AF126" i="15" s="1"/>
  <c r="AC122" i="15"/>
  <c r="AF122" i="15" s="1"/>
  <c r="AH120" i="15" s="1"/>
  <c r="AC118" i="15"/>
  <c r="AF118" i="15" s="1"/>
  <c r="AH115" i="15" s="1"/>
  <c r="AC114" i="15"/>
  <c r="AF114" i="15" s="1"/>
  <c r="AD38" i="15"/>
  <c r="AF38" i="15" s="1"/>
  <c r="AD37" i="15"/>
  <c r="AF36" i="15" s="1"/>
  <c r="AD36" i="15"/>
  <c r="AF35" i="15" s="1"/>
  <c r="X19" i="15"/>
  <c r="Z19" i="15" s="1"/>
  <c r="V31" i="15"/>
  <c r="X31" i="15" s="1"/>
  <c r="Z31" i="15" s="1"/>
  <c r="V30" i="15"/>
  <c r="X30" i="15" s="1"/>
  <c r="Z30" i="15" s="1"/>
  <c r="V29" i="15"/>
  <c r="X29" i="15" s="1"/>
  <c r="Z29" i="15" s="1"/>
  <c r="V28" i="15"/>
  <c r="X28" i="15" s="1"/>
  <c r="Z28" i="15" s="1"/>
  <c r="V27" i="15"/>
  <c r="X27" i="15" s="1"/>
  <c r="Z27" i="15" s="1"/>
  <c r="V26" i="15"/>
  <c r="X26" i="15" s="1"/>
  <c r="Z26" i="15" s="1"/>
  <c r="V25" i="15"/>
  <c r="X25" i="15" s="1"/>
  <c r="Z25" i="15" s="1"/>
  <c r="V24" i="15"/>
  <c r="X24" i="15" s="1"/>
  <c r="Z24" i="15" s="1"/>
  <c r="V23" i="15"/>
  <c r="X23" i="15" s="1"/>
  <c r="Z23" i="15" s="1"/>
  <c r="V22" i="15"/>
  <c r="X22" i="15" s="1"/>
  <c r="Z22" i="15" s="1"/>
  <c r="V21" i="15"/>
  <c r="X21" i="15" s="1"/>
  <c r="Z21" i="15" s="1"/>
  <c r="V20" i="15"/>
  <c r="X20" i="15" s="1"/>
  <c r="Z20" i="15" s="1"/>
  <c r="V6" i="15"/>
  <c r="X6" i="15" s="1"/>
  <c r="Z6" i="15" s="1"/>
  <c r="V7" i="15"/>
  <c r="X7" i="15" s="1"/>
  <c r="Z7" i="15" s="1"/>
  <c r="V8" i="15"/>
  <c r="X8" i="15" s="1"/>
  <c r="Z8" i="15" s="1"/>
  <c r="V9" i="15"/>
  <c r="X9" i="15" s="1"/>
  <c r="Z9" i="15" s="1"/>
  <c r="V10" i="15"/>
  <c r="X10" i="15" s="1"/>
  <c r="Z10" i="15" s="1"/>
  <c r="V11" i="15"/>
  <c r="X11" i="15" s="1"/>
  <c r="Z11" i="15" s="1"/>
  <c r="V12" i="15"/>
  <c r="X12" i="15" s="1"/>
  <c r="Z12" i="15" s="1"/>
  <c r="V13" i="15"/>
  <c r="X13" i="15" s="1"/>
  <c r="Z13" i="15" s="1"/>
  <c r="V14" i="15"/>
  <c r="X14" i="15" s="1"/>
  <c r="Z14" i="15" s="1"/>
  <c r="V15" i="15"/>
  <c r="X15" i="15" s="1"/>
  <c r="Z15" i="15" s="1"/>
  <c r="V16" i="15"/>
  <c r="X16" i="15" s="1"/>
  <c r="Z16" i="15" s="1"/>
  <c r="V17" i="15"/>
  <c r="X17" i="15" s="1"/>
  <c r="Z17" i="15" s="1"/>
  <c r="V18" i="15"/>
  <c r="X18" i="15" s="1"/>
  <c r="Z18" i="15" s="1"/>
  <c r="V5" i="15"/>
  <c r="X5" i="15" s="1"/>
  <c r="Z5" i="15" s="1"/>
  <c r="AI70" i="15" l="1"/>
  <c r="AI68" i="15"/>
  <c r="AI76" i="15"/>
  <c r="AI64" i="15"/>
  <c r="AI66" i="15"/>
  <c r="AI67" i="15"/>
  <c r="AI69" i="15"/>
  <c r="AI65" i="15"/>
  <c r="AI72" i="15"/>
  <c r="AH116" i="15"/>
  <c r="AI73" i="15"/>
  <c r="AI77" i="15"/>
  <c r="AI71" i="15"/>
  <c r="G120" i="18"/>
  <c r="G127" i="18"/>
  <c r="AI74" i="15"/>
  <c r="AI79" i="15"/>
  <c r="G128" i="18"/>
  <c r="L95" i="19"/>
  <c r="O95" i="19" s="1"/>
  <c r="L92" i="19"/>
  <c r="O92" i="19" s="1"/>
  <c r="L96" i="19"/>
  <c r="O96" i="19" s="1"/>
  <c r="L99" i="19"/>
  <c r="O99" i="19" s="1"/>
  <c r="L94" i="19"/>
  <c r="O94" i="19" s="1"/>
  <c r="L98" i="19"/>
  <c r="O98" i="19" s="1"/>
  <c r="L89" i="19"/>
  <c r="O89" i="19" s="1"/>
  <c r="L91" i="19"/>
  <c r="O91" i="19" s="1"/>
  <c r="BG29" i="15"/>
  <c r="BG34" i="15"/>
  <c r="BI14" i="15" s="1"/>
  <c r="BG41" i="15"/>
  <c r="BI30" i="15" s="1"/>
  <c r="BG42" i="15"/>
  <c r="BG36" i="15"/>
  <c r="BI17" i="15" s="1"/>
  <c r="BG16" i="15"/>
  <c r="BI27" i="15" s="1"/>
  <c r="BG32" i="15"/>
  <c r="BG18" i="15"/>
  <c r="BG23" i="15"/>
  <c r="BG28" i="15"/>
  <c r="BG37" i="15"/>
  <c r="BG38" i="15"/>
  <c r="BG24" i="15"/>
  <c r="BI23" i="15" s="1"/>
  <c r="BI18" i="15"/>
  <c r="BG21" i="15"/>
  <c r="BI20" i="15" s="1"/>
  <c r="BG17" i="15"/>
  <c r="BG15" i="15"/>
  <c r="BG14" i="15"/>
  <c r="BG20" i="15"/>
  <c r="BI19" i="15" s="1"/>
  <c r="BG40" i="15"/>
  <c r="BI29" i="15" s="1"/>
  <c r="BG30" i="15"/>
  <c r="BG31" i="15"/>
  <c r="BG39" i="15"/>
  <c r="BG25" i="15"/>
  <c r="BG35" i="15"/>
  <c r="BI15" i="15" s="1"/>
  <c r="BG26" i="15"/>
  <c r="BG22" i="15"/>
  <c r="BI21" i="15" s="1"/>
  <c r="AH110" i="15"/>
  <c r="AH121" i="15"/>
  <c r="AH113" i="15"/>
  <c r="AH111" i="15"/>
  <c r="AC125" i="15"/>
  <c r="AF125" i="15" s="1"/>
  <c r="AH122" i="15" s="1"/>
  <c r="AC119" i="15"/>
  <c r="AF119" i="15" s="1"/>
  <c r="AC124" i="15"/>
  <c r="AF124" i="15" s="1"/>
  <c r="AH114" i="15" s="1"/>
  <c r="AC110" i="15"/>
  <c r="AF110" i="15" s="1"/>
  <c r="AA19" i="15"/>
  <c r="AC19" i="15" s="1"/>
  <c r="AA29" i="15"/>
  <c r="AC29" i="15" s="1"/>
  <c r="AA25" i="15"/>
  <c r="AC25" i="15" s="1"/>
  <c r="AA21" i="15"/>
  <c r="AC21" i="15" s="1"/>
  <c r="AA17" i="15"/>
  <c r="AC17" i="15" s="1"/>
  <c r="AA13" i="15"/>
  <c r="AA9" i="15"/>
  <c r="AC9" i="15" s="1"/>
  <c r="AA16" i="15"/>
  <c r="AC16" i="15" s="1"/>
  <c r="AA12" i="15"/>
  <c r="AA8" i="15"/>
  <c r="AC12" i="15" l="1"/>
  <c r="AE11" i="15" s="1"/>
  <c r="C11" i="18" s="1"/>
  <c r="D11" i="18" s="1"/>
  <c r="AC8" i="15"/>
  <c r="AE19" i="15" s="1"/>
  <c r="C19" i="18" s="1"/>
  <c r="AC13" i="15"/>
  <c r="AE12" i="15" s="1"/>
  <c r="C12" i="18" s="1"/>
  <c r="BI31" i="15"/>
  <c r="BI28" i="15"/>
  <c r="BI22" i="15"/>
  <c r="BI26" i="15"/>
  <c r="AE15" i="15"/>
  <c r="C15" i="18" s="1"/>
  <c r="BI24" i="15"/>
  <c r="BI25" i="15"/>
  <c r="AH119" i="15"/>
  <c r="AA31" i="15"/>
  <c r="AC31" i="15" s="1"/>
  <c r="AA23" i="15"/>
  <c r="AA10" i="15"/>
  <c r="AA18" i="15"/>
  <c r="AC18" i="15" s="1"/>
  <c r="AA26" i="15"/>
  <c r="AA7" i="15"/>
  <c r="AA15" i="15"/>
  <c r="AC15" i="15" s="1"/>
  <c r="AA6" i="15"/>
  <c r="AC6" i="15" s="1"/>
  <c r="AA14" i="15"/>
  <c r="AA30" i="15"/>
  <c r="AC30" i="15" s="1"/>
  <c r="AA22" i="15"/>
  <c r="AA11" i="15"/>
  <c r="AA20" i="15"/>
  <c r="AC20" i="15" s="1"/>
  <c r="AA5" i="15"/>
  <c r="AC5" i="15" s="1"/>
  <c r="AA24" i="15"/>
  <c r="AC24" i="15" s="1"/>
  <c r="AA28" i="15"/>
  <c r="AA27" i="15"/>
  <c r="E248" i="15"/>
  <c r="G248" i="15" s="1"/>
  <c r="K248" i="15" s="1"/>
  <c r="E247" i="15"/>
  <c r="G247" i="15" s="1"/>
  <c r="K247" i="15" s="1"/>
  <c r="AC27" i="15" l="1"/>
  <c r="AE21" i="15" s="1"/>
  <c r="C21" i="18" s="1"/>
  <c r="D21" i="18" s="1"/>
  <c r="AC14" i="15"/>
  <c r="AE13" i="15" s="1"/>
  <c r="C13" i="18" s="1"/>
  <c r="D13" i="18" s="1"/>
  <c r="AC7" i="15"/>
  <c r="AE18" i="15" s="1"/>
  <c r="C18" i="18" s="1"/>
  <c r="AC23" i="15"/>
  <c r="AE9" i="15" s="1"/>
  <c r="C9" i="18" s="1"/>
  <c r="D9" i="18" s="1"/>
  <c r="AC26" i="15"/>
  <c r="AE20" i="15" s="1"/>
  <c r="C20" i="18" s="1"/>
  <c r="D20" i="18" s="1"/>
  <c r="AC28" i="15"/>
  <c r="AE22" i="15" s="1"/>
  <c r="C22" i="18" s="1"/>
  <c r="D22" i="18" s="1"/>
  <c r="AC11" i="15"/>
  <c r="AE10" i="15" s="1"/>
  <c r="C10" i="18" s="1"/>
  <c r="AC22" i="15"/>
  <c r="AE7" i="15" s="1"/>
  <c r="C7" i="18" s="1"/>
  <c r="D7" i="18" s="1"/>
  <c r="AC10" i="15"/>
  <c r="AE23" i="15" s="1"/>
  <c r="C23" i="18" s="1"/>
  <c r="AE17" i="15"/>
  <c r="C17" i="18" s="1"/>
  <c r="AE14" i="15"/>
  <c r="C14" i="18" s="1"/>
  <c r="AE16" i="15"/>
  <c r="C16" i="18" s="1"/>
  <c r="G198" i="15"/>
  <c r="K198" i="15" s="1"/>
  <c r="G199" i="15"/>
  <c r="K199" i="15" s="1"/>
  <c r="G200" i="15"/>
  <c r="K200" i="15" s="1"/>
  <c r="G201" i="15"/>
  <c r="K201" i="15" s="1"/>
  <c r="G202" i="15"/>
  <c r="K202" i="15" s="1"/>
  <c r="G203" i="15"/>
  <c r="K203" i="15" s="1"/>
  <c r="G204" i="15"/>
  <c r="K204" i="15" s="1"/>
  <c r="G205" i="15"/>
  <c r="K205" i="15" s="1"/>
  <c r="G206" i="15"/>
  <c r="K206" i="15" s="1"/>
  <c r="G207" i="15"/>
  <c r="K207" i="15" s="1"/>
  <c r="G208" i="15"/>
  <c r="K208" i="15" s="1"/>
  <c r="G209" i="15"/>
  <c r="K209" i="15" s="1"/>
  <c r="G210" i="15"/>
  <c r="K210" i="15" s="1"/>
  <c r="G211" i="15"/>
  <c r="K211" i="15" s="1"/>
  <c r="G212" i="15"/>
  <c r="K212" i="15" s="1"/>
  <c r="G213" i="15"/>
  <c r="K213" i="15" s="1"/>
  <c r="G214" i="15"/>
  <c r="K214" i="15" s="1"/>
  <c r="G215" i="15"/>
  <c r="K215" i="15" s="1"/>
  <c r="G216" i="15"/>
  <c r="K216" i="15" s="1"/>
  <c r="G217" i="15"/>
  <c r="K217" i="15" s="1"/>
  <c r="G218" i="15"/>
  <c r="G219" i="15"/>
  <c r="K219" i="15" s="1"/>
  <c r="G220" i="15"/>
  <c r="K220" i="15" s="1"/>
  <c r="G221" i="15"/>
  <c r="K221" i="15" s="1"/>
  <c r="G222" i="15"/>
  <c r="K222" i="15" s="1"/>
  <c r="G223" i="15"/>
  <c r="K223" i="15" s="1"/>
  <c r="G224" i="15"/>
  <c r="K224" i="15" s="1"/>
  <c r="G225" i="15"/>
  <c r="K225" i="15" s="1"/>
  <c r="G226" i="15"/>
  <c r="K226" i="15" s="1"/>
  <c r="G197" i="15"/>
  <c r="K197" i="15" s="1"/>
  <c r="D119" i="18"/>
  <c r="D120" i="18"/>
  <c r="D121" i="18"/>
  <c r="D123" i="18"/>
  <c r="D124" i="18"/>
  <c r="D125" i="18"/>
  <c r="D126" i="18"/>
  <c r="D127" i="18"/>
  <c r="D128" i="18"/>
  <c r="D130" i="18"/>
  <c r="D131" i="18"/>
  <c r="D132" i="18"/>
  <c r="D133" i="18"/>
  <c r="D134" i="18"/>
  <c r="D135" i="18"/>
  <c r="D136" i="18"/>
  <c r="D137" i="18"/>
  <c r="D138" i="18"/>
  <c r="D139" i="18"/>
  <c r="D140" i="18"/>
  <c r="D141" i="18"/>
  <c r="D142" i="18"/>
  <c r="D143" i="18"/>
  <c r="D144" i="18"/>
  <c r="D145" i="18"/>
  <c r="D146" i="18"/>
  <c r="D147" i="18"/>
  <c r="D148" i="18"/>
  <c r="D149" i="18"/>
  <c r="D150" i="18"/>
  <c r="D151" i="18"/>
  <c r="D152" i="18"/>
  <c r="D154" i="18"/>
  <c r="D155" i="18"/>
  <c r="D156" i="18"/>
  <c r="D157" i="18"/>
  <c r="D158" i="18"/>
  <c r="D159" i="18"/>
  <c r="D160" i="18"/>
  <c r="D161" i="18"/>
  <c r="D162" i="18"/>
  <c r="D164" i="18"/>
  <c r="D165" i="18"/>
  <c r="D166" i="18"/>
  <c r="D167" i="18"/>
  <c r="D168" i="18"/>
  <c r="D169" i="18"/>
  <c r="D170" i="18"/>
  <c r="D117" i="18"/>
  <c r="L121" i="15"/>
  <c r="AY13" i="12"/>
  <c r="AZ13" i="12"/>
  <c r="BA13" i="12"/>
  <c r="BB13" i="12"/>
  <c r="BC13" i="12"/>
  <c r="BD13" i="12"/>
  <c r="AY14" i="12"/>
  <c r="AZ14" i="12"/>
  <c r="BA14" i="12"/>
  <c r="BB14" i="12"/>
  <c r="BC14" i="12"/>
  <c r="BD14" i="12"/>
  <c r="AY15" i="12"/>
  <c r="AZ15" i="12"/>
  <c r="BA15" i="12"/>
  <c r="BB15" i="12"/>
  <c r="BC15" i="12"/>
  <c r="BD15" i="12"/>
  <c r="AY16" i="12"/>
  <c r="AZ16" i="12"/>
  <c r="BA16" i="12"/>
  <c r="BB16" i="12"/>
  <c r="BC16" i="12"/>
  <c r="BD16" i="12"/>
  <c r="AY17" i="12"/>
  <c r="AZ17" i="12"/>
  <c r="BA17" i="12"/>
  <c r="BB17" i="12"/>
  <c r="BC17" i="12"/>
  <c r="BD17" i="12"/>
  <c r="AY18" i="12"/>
  <c r="AZ18" i="12"/>
  <c r="BA18" i="12"/>
  <c r="BB18" i="12"/>
  <c r="BC18" i="12"/>
  <c r="BD18" i="12"/>
  <c r="AY19" i="12"/>
  <c r="AZ19" i="12"/>
  <c r="BA19" i="12"/>
  <c r="BB19" i="12"/>
  <c r="BC19" i="12"/>
  <c r="BD19" i="12"/>
  <c r="AY20" i="12"/>
  <c r="AZ20" i="12"/>
  <c r="BA20" i="12"/>
  <c r="BB20" i="12"/>
  <c r="BC20" i="12"/>
  <c r="BD20" i="12"/>
  <c r="AY21" i="12"/>
  <c r="AZ21" i="12"/>
  <c r="BA21" i="12"/>
  <c r="BB21" i="12"/>
  <c r="BC21" i="12"/>
  <c r="BD21" i="12"/>
  <c r="AY22" i="12"/>
  <c r="AZ22" i="12"/>
  <c r="BA22" i="12"/>
  <c r="BB22" i="12"/>
  <c r="BC22" i="12"/>
  <c r="BD22" i="12"/>
  <c r="AY23" i="12"/>
  <c r="AZ23" i="12"/>
  <c r="BA23" i="12"/>
  <c r="BB23" i="12"/>
  <c r="BC23" i="12"/>
  <c r="BD23" i="12"/>
  <c r="AY24" i="12"/>
  <c r="AZ24" i="12"/>
  <c r="BA24" i="12"/>
  <c r="BB24" i="12"/>
  <c r="BC24" i="12"/>
  <c r="BD24" i="12"/>
  <c r="AY25" i="12"/>
  <c r="AZ25" i="12"/>
  <c r="BA25" i="12"/>
  <c r="BB25" i="12"/>
  <c r="BC25" i="12"/>
  <c r="BD25" i="12"/>
  <c r="AY26" i="12"/>
  <c r="AZ26" i="12"/>
  <c r="BA26" i="12"/>
  <c r="BB26" i="12"/>
  <c r="BC26" i="12"/>
  <c r="BD26" i="12"/>
  <c r="AY27" i="12"/>
  <c r="AZ27" i="12"/>
  <c r="BA27" i="12"/>
  <c r="BB27" i="12"/>
  <c r="BC27" i="12"/>
  <c r="BD27" i="12"/>
  <c r="AY28" i="12"/>
  <c r="AZ28" i="12"/>
  <c r="BA28" i="12"/>
  <c r="BB28" i="12"/>
  <c r="BC28" i="12"/>
  <c r="BD28" i="12"/>
  <c r="AY29" i="12"/>
  <c r="AZ29" i="12"/>
  <c r="BA29" i="12"/>
  <c r="BB29" i="12"/>
  <c r="BC29" i="12"/>
  <c r="BD29" i="12"/>
  <c r="AY30" i="12"/>
  <c r="AZ30" i="12"/>
  <c r="BA30" i="12"/>
  <c r="BB30" i="12"/>
  <c r="BC30" i="12"/>
  <c r="BD30" i="12"/>
  <c r="AY31" i="12"/>
  <c r="AZ31" i="12"/>
  <c r="BA31" i="12"/>
  <c r="BB31" i="12"/>
  <c r="BC31" i="12"/>
  <c r="BD31" i="12"/>
  <c r="AY32" i="12"/>
  <c r="AZ32" i="12"/>
  <c r="BA32" i="12"/>
  <c r="BB32" i="12"/>
  <c r="BC32" i="12"/>
  <c r="BD32" i="12"/>
  <c r="AY33" i="12"/>
  <c r="AZ33" i="12"/>
  <c r="BA33" i="12"/>
  <c r="BB33" i="12"/>
  <c r="BC33" i="12"/>
  <c r="BD33" i="12"/>
  <c r="AY34" i="12"/>
  <c r="AZ34" i="12"/>
  <c r="BA34" i="12"/>
  <c r="BB34" i="12"/>
  <c r="BC34" i="12"/>
  <c r="BD34" i="12"/>
  <c r="AY35" i="12"/>
  <c r="AZ35" i="12"/>
  <c r="BA35" i="12"/>
  <c r="BB35" i="12"/>
  <c r="BC35" i="12"/>
  <c r="BD35" i="12"/>
  <c r="AY36" i="12"/>
  <c r="AZ36" i="12"/>
  <c r="BA36" i="12"/>
  <c r="BB36" i="12"/>
  <c r="BC36" i="12"/>
  <c r="BD36" i="12"/>
  <c r="AY37" i="12"/>
  <c r="AZ37" i="12"/>
  <c r="BA37" i="12"/>
  <c r="BB37" i="12"/>
  <c r="BC37" i="12"/>
  <c r="BD37" i="12"/>
  <c r="AY38" i="12"/>
  <c r="AZ38" i="12"/>
  <c r="BA38" i="12"/>
  <c r="BB38" i="12"/>
  <c r="BC38" i="12"/>
  <c r="BD38" i="12"/>
  <c r="AY39" i="12"/>
  <c r="AZ39" i="12"/>
  <c r="BA39" i="12"/>
  <c r="BB39" i="12"/>
  <c r="BC39" i="12"/>
  <c r="BD39" i="12"/>
  <c r="AY40" i="12"/>
  <c r="AZ40" i="12"/>
  <c r="BA40" i="12"/>
  <c r="BB40" i="12"/>
  <c r="BC40" i="12"/>
  <c r="BD40" i="12"/>
  <c r="AY41" i="12"/>
  <c r="AZ41" i="12"/>
  <c r="BA41" i="12"/>
  <c r="BB41" i="12"/>
  <c r="BC41" i="12"/>
  <c r="BD41" i="12"/>
  <c r="AY42" i="12"/>
  <c r="AZ42" i="12"/>
  <c r="BA42" i="12"/>
  <c r="BB42" i="12"/>
  <c r="BC42" i="12"/>
  <c r="BD42" i="12"/>
  <c r="AY43" i="12"/>
  <c r="AZ43" i="12"/>
  <c r="BA43" i="12"/>
  <c r="BB43" i="12"/>
  <c r="BC43" i="12"/>
  <c r="BD43" i="12"/>
  <c r="BL72" i="12" s="1"/>
  <c r="AY44" i="12"/>
  <c r="AZ44" i="12"/>
  <c r="BA44" i="12"/>
  <c r="BB44" i="12"/>
  <c r="BC44" i="12"/>
  <c r="BD44" i="12"/>
  <c r="AY45" i="12"/>
  <c r="AZ45" i="12"/>
  <c r="BA45" i="12"/>
  <c r="BB45" i="12"/>
  <c r="BC45" i="12"/>
  <c r="BD45" i="12"/>
  <c r="AY46" i="12"/>
  <c r="AZ46" i="12"/>
  <c r="BA46" i="12"/>
  <c r="BB46" i="12"/>
  <c r="BC46" i="12"/>
  <c r="BD46" i="12"/>
  <c r="AY47" i="12"/>
  <c r="AZ47" i="12"/>
  <c r="BA47" i="12"/>
  <c r="BB47" i="12"/>
  <c r="BC47" i="12"/>
  <c r="BD47" i="12"/>
  <c r="AY6" i="12"/>
  <c r="BG8" i="12" s="1"/>
  <c r="AZ6" i="12"/>
  <c r="BH8" i="12" s="1"/>
  <c r="BA6" i="12"/>
  <c r="BI8" i="12" s="1"/>
  <c r="BB6" i="12"/>
  <c r="BJ8" i="12" s="1"/>
  <c r="BC6" i="12"/>
  <c r="BK8" i="12" s="1"/>
  <c r="BD6" i="12"/>
  <c r="BL8" i="12" s="1"/>
  <c r="AY7" i="12"/>
  <c r="AZ7" i="12"/>
  <c r="BH12" i="12" s="1"/>
  <c r="BA7" i="12"/>
  <c r="BB7" i="12"/>
  <c r="BC7" i="12"/>
  <c r="BD7" i="12"/>
  <c r="BL12" i="12" s="1"/>
  <c r="AY8" i="12"/>
  <c r="AZ8" i="12"/>
  <c r="BA8" i="12"/>
  <c r="BB8" i="12"/>
  <c r="BC8" i="12"/>
  <c r="BD8" i="12"/>
  <c r="AY9" i="12"/>
  <c r="AZ9" i="12"/>
  <c r="BA9" i="12"/>
  <c r="BB9" i="12"/>
  <c r="BC9" i="12"/>
  <c r="BD9" i="12"/>
  <c r="AY10" i="12"/>
  <c r="AZ10" i="12"/>
  <c r="BA10" i="12"/>
  <c r="BB10" i="12"/>
  <c r="BC10" i="12"/>
  <c r="BD10" i="12"/>
  <c r="AY11" i="12"/>
  <c r="AZ11" i="12"/>
  <c r="BA11" i="12"/>
  <c r="BB11" i="12"/>
  <c r="BC11" i="12"/>
  <c r="BD11" i="12"/>
  <c r="AZ12" i="12"/>
  <c r="BH42" i="12" s="1"/>
  <c r="BA12" i="12"/>
  <c r="BI42" i="12" s="1"/>
  <c r="BB12" i="12"/>
  <c r="BJ42" i="12" s="1"/>
  <c r="BC12" i="12"/>
  <c r="BK42" i="12" s="1"/>
  <c r="BD12" i="12"/>
  <c r="BL42" i="12" s="1"/>
  <c r="AY12" i="12"/>
  <c r="BG42" i="12" s="1"/>
  <c r="BG12" i="12" l="1"/>
  <c r="BK12" i="12"/>
  <c r="BK72" i="12"/>
  <c r="BG72" i="12"/>
  <c r="BJ73" i="12"/>
  <c r="BJ72" i="12"/>
  <c r="BI73" i="12"/>
  <c r="BI72" i="12"/>
  <c r="BL73" i="12"/>
  <c r="BH73" i="12"/>
  <c r="BH72" i="12"/>
  <c r="BK73" i="12"/>
  <c r="BG73" i="12"/>
  <c r="BK68" i="12"/>
  <c r="K218" i="15"/>
  <c r="M201" i="15" s="1"/>
  <c r="G119" i="18"/>
  <c r="D129" i="18"/>
  <c r="M145" i="15"/>
  <c r="J10" i="15"/>
  <c r="B10" i="18" s="1"/>
  <c r="D10" i="18" s="1"/>
  <c r="G123" i="18"/>
  <c r="G125" i="18"/>
  <c r="G130" i="18"/>
  <c r="G132" i="18"/>
  <c r="G117" i="18"/>
  <c r="M156" i="15"/>
  <c r="D163" i="18"/>
  <c r="G131" i="18" s="1"/>
  <c r="G129" i="18"/>
  <c r="M141" i="15"/>
  <c r="D122" i="18"/>
  <c r="G118" i="18" s="1"/>
  <c r="M144" i="15"/>
  <c r="D118" i="18"/>
  <c r="G121" i="18" s="1"/>
  <c r="G122" i="18"/>
  <c r="G126" i="18"/>
  <c r="M142" i="15"/>
  <c r="L124" i="15"/>
  <c r="M209" i="15"/>
  <c r="M208" i="15"/>
  <c r="M206" i="15"/>
  <c r="M204" i="15"/>
  <c r="L120" i="15"/>
  <c r="L126" i="15"/>
  <c r="L128" i="15"/>
  <c r="M155" i="15"/>
  <c r="M154" i="15"/>
  <c r="M146" i="15"/>
  <c r="M150" i="15"/>
  <c r="M148" i="15"/>
  <c r="M147" i="15"/>
  <c r="M140" i="15"/>
  <c r="J14" i="15"/>
  <c r="B14" i="18" s="1"/>
  <c r="D14" i="18" s="1"/>
  <c r="J23" i="15"/>
  <c r="B23" i="18" s="1"/>
  <c r="D23" i="18" s="1"/>
  <c r="J19" i="15"/>
  <c r="B19" i="18" s="1"/>
  <c r="D19" i="18" s="1"/>
  <c r="J18" i="15"/>
  <c r="B18" i="18" s="1"/>
  <c r="D18" i="18" s="1"/>
  <c r="J17" i="15"/>
  <c r="B17" i="18" s="1"/>
  <c r="D17" i="18" s="1"/>
  <c r="J16" i="15"/>
  <c r="B16" i="18" s="1"/>
  <c r="D16" i="18" s="1"/>
  <c r="J15" i="15"/>
  <c r="B15" i="18" s="1"/>
  <c r="D15" i="18" s="1"/>
  <c r="J12" i="15"/>
  <c r="B12" i="18" s="1"/>
  <c r="D12" i="18" s="1"/>
  <c r="J5" i="15"/>
  <c r="B5" i="18" s="1"/>
  <c r="D5" i="18" s="1"/>
  <c r="BI28" i="12"/>
  <c r="BI12" i="12"/>
  <c r="BG70" i="12"/>
  <c r="BI68" i="12"/>
  <c r="BK57" i="12"/>
  <c r="BG57" i="12"/>
  <c r="BK53" i="12"/>
  <c r="BG53" i="12"/>
  <c r="BI44" i="12"/>
  <c r="BH28" i="12"/>
  <c r="BL68" i="12"/>
  <c r="BH68" i="12"/>
  <c r="BJ57" i="12"/>
  <c r="BJ53" i="12"/>
  <c r="BL44" i="12"/>
  <c r="BH44" i="12"/>
  <c r="BK28" i="12"/>
  <c r="BK70" i="12"/>
  <c r="BI70" i="12"/>
  <c r="BG68" i="12"/>
  <c r="BI57" i="12"/>
  <c r="BI53" i="12"/>
  <c r="BK44" i="12"/>
  <c r="BG44" i="12"/>
  <c r="BL28" i="12"/>
  <c r="BG28" i="12"/>
  <c r="BJ28" i="12"/>
  <c r="BJ12" i="12"/>
  <c r="BJ70" i="12"/>
  <c r="BL70" i="12"/>
  <c r="BH70" i="12"/>
  <c r="BJ68" i="12"/>
  <c r="BL57" i="12"/>
  <c r="BH57" i="12"/>
  <c r="BL53" i="12"/>
  <c r="BH53" i="12"/>
  <c r="BJ44" i="12"/>
  <c r="AR84" i="4"/>
  <c r="AR83" i="4"/>
  <c r="AD84" i="4"/>
  <c r="AD83" i="4"/>
  <c r="AB84" i="4"/>
  <c r="AB83" i="4"/>
  <c r="Z84" i="4"/>
  <c r="Z83" i="4"/>
  <c r="X84" i="4"/>
  <c r="X83" i="4"/>
  <c r="X81" i="4"/>
  <c r="X80" i="4"/>
  <c r="X79" i="4"/>
  <c r="X78" i="4"/>
  <c r="X77" i="4"/>
  <c r="Z81" i="4"/>
  <c r="Z80" i="4"/>
  <c r="Z79" i="4"/>
  <c r="Z78" i="4"/>
  <c r="Z77" i="4"/>
  <c r="AB81" i="4"/>
  <c r="AB80" i="4"/>
  <c r="AB79" i="4"/>
  <c r="AB78" i="4"/>
  <c r="AB77" i="4"/>
  <c r="AD81" i="4"/>
  <c r="AD80" i="4"/>
  <c r="AD79" i="4"/>
  <c r="AD78" i="4"/>
  <c r="AD77" i="4"/>
  <c r="AR81" i="4"/>
  <c r="AR80" i="4"/>
  <c r="AR79" i="4"/>
  <c r="AR78" i="4"/>
  <c r="AR77" i="4"/>
  <c r="AR75" i="4"/>
  <c r="AR74" i="4"/>
  <c r="AR73" i="4"/>
  <c r="AR72" i="4"/>
  <c r="AR71" i="4"/>
  <c r="AR70" i="4"/>
  <c r="AR69" i="4"/>
  <c r="AR68" i="4"/>
  <c r="AR67" i="4"/>
  <c r="AR66" i="4"/>
  <c r="AR65" i="4"/>
  <c r="AR64" i="4"/>
  <c r="AR63" i="4"/>
  <c r="AR62" i="4"/>
  <c r="AD75" i="4"/>
  <c r="AD74" i="4"/>
  <c r="AD73" i="4"/>
  <c r="AD72" i="4"/>
  <c r="AD71" i="4"/>
  <c r="AD70" i="4"/>
  <c r="AD69" i="4"/>
  <c r="AD68" i="4"/>
  <c r="AD67" i="4"/>
  <c r="AD66" i="4"/>
  <c r="AD65" i="4"/>
  <c r="AD64" i="4"/>
  <c r="AD63" i="4"/>
  <c r="AD62" i="4"/>
  <c r="AB75" i="4"/>
  <c r="AB74" i="4"/>
  <c r="AB73" i="4"/>
  <c r="AB72" i="4"/>
  <c r="AB71" i="4"/>
  <c r="AB70" i="4"/>
  <c r="AB69" i="4"/>
  <c r="AB68" i="4"/>
  <c r="AB67" i="4"/>
  <c r="AB66" i="4"/>
  <c r="AB65" i="4"/>
  <c r="AB64" i="4"/>
  <c r="AB63" i="4"/>
  <c r="AB62" i="4"/>
  <c r="Z75" i="4"/>
  <c r="Z74" i="4"/>
  <c r="Z73" i="4"/>
  <c r="Z72" i="4"/>
  <c r="Z71" i="4"/>
  <c r="Z70" i="4"/>
  <c r="Z69" i="4"/>
  <c r="Z68" i="4"/>
  <c r="Z67" i="4"/>
  <c r="Z66" i="4"/>
  <c r="Z65" i="4"/>
  <c r="Z64" i="4"/>
  <c r="Z63" i="4"/>
  <c r="Z62" i="4"/>
  <c r="X75" i="4"/>
  <c r="X74" i="4"/>
  <c r="X73" i="4"/>
  <c r="X72" i="4"/>
  <c r="X71" i="4"/>
  <c r="X70" i="4"/>
  <c r="X69" i="4"/>
  <c r="X68" i="4"/>
  <c r="X67" i="4"/>
  <c r="X66" i="4"/>
  <c r="X65" i="4"/>
  <c r="X64" i="4"/>
  <c r="X63" i="4"/>
  <c r="X62" i="4"/>
  <c r="X59" i="4"/>
  <c r="X58" i="4"/>
  <c r="X57" i="4"/>
  <c r="Z59" i="4"/>
  <c r="Z58" i="4"/>
  <c r="Z57" i="4"/>
  <c r="AB59" i="4"/>
  <c r="AB58" i="4"/>
  <c r="AB57" i="4"/>
  <c r="AD59" i="4"/>
  <c r="AD58" i="4"/>
  <c r="AD57" i="4"/>
  <c r="AR59" i="4"/>
  <c r="AR58" i="4"/>
  <c r="AR57" i="4"/>
  <c r="AR54" i="4"/>
  <c r="AR53" i="4"/>
  <c r="AR52" i="4"/>
  <c r="AR51" i="4"/>
  <c r="AR50" i="4"/>
  <c r="AR49" i="4"/>
  <c r="AR48" i="4"/>
  <c r="AR47" i="4"/>
  <c r="AR46" i="4"/>
  <c r="AR45" i="4"/>
  <c r="AR44" i="4"/>
  <c r="AR43" i="4"/>
  <c r="AR42" i="4"/>
  <c r="AR41" i="4"/>
  <c r="AR40" i="4"/>
  <c r="AD54" i="4"/>
  <c r="AD53" i="4"/>
  <c r="AD52" i="4"/>
  <c r="AD51" i="4"/>
  <c r="AD50" i="4"/>
  <c r="AD49" i="4"/>
  <c r="AD48" i="4"/>
  <c r="AD47" i="4"/>
  <c r="AD46" i="4"/>
  <c r="AD45" i="4"/>
  <c r="AD44" i="4"/>
  <c r="AD43" i="4"/>
  <c r="AD42" i="4"/>
  <c r="AD41" i="4"/>
  <c r="AD40" i="4"/>
  <c r="AB54" i="4"/>
  <c r="AB53" i="4"/>
  <c r="AB52" i="4"/>
  <c r="AB51" i="4"/>
  <c r="AB50" i="4"/>
  <c r="AB49" i="4"/>
  <c r="AB48" i="4"/>
  <c r="AB47" i="4"/>
  <c r="AB46" i="4"/>
  <c r="AB45" i="4"/>
  <c r="AB44" i="4"/>
  <c r="AB43" i="4"/>
  <c r="AB42" i="4"/>
  <c r="AB41" i="4"/>
  <c r="AB40" i="4"/>
  <c r="Z54" i="4"/>
  <c r="Z53" i="4"/>
  <c r="Z52" i="4"/>
  <c r="Z51" i="4"/>
  <c r="Z50" i="4"/>
  <c r="Z49" i="4"/>
  <c r="Z48" i="4"/>
  <c r="Z47" i="4"/>
  <c r="Z46" i="4"/>
  <c r="Z45" i="4"/>
  <c r="Z44" i="4"/>
  <c r="Z43" i="4"/>
  <c r="Z42" i="4"/>
  <c r="Z41" i="4"/>
  <c r="Z40" i="4"/>
  <c r="X54" i="4"/>
  <c r="X53" i="4"/>
  <c r="X52" i="4"/>
  <c r="X51" i="4"/>
  <c r="X50" i="4"/>
  <c r="X49" i="4"/>
  <c r="X48" i="4"/>
  <c r="X47" i="4"/>
  <c r="X46" i="4"/>
  <c r="X45" i="4"/>
  <c r="X44" i="4"/>
  <c r="X43" i="4"/>
  <c r="X42" i="4"/>
  <c r="X41" i="4"/>
  <c r="X40" i="4"/>
  <c r="AR38" i="4"/>
  <c r="AR37" i="4"/>
  <c r="AD38" i="4"/>
  <c r="AD37" i="4"/>
  <c r="AB38" i="4"/>
  <c r="AB37" i="4"/>
  <c r="Z38" i="4"/>
  <c r="Z37" i="4"/>
  <c r="X38" i="4"/>
  <c r="X37" i="4"/>
  <c r="X34" i="4"/>
  <c r="X33" i="4"/>
  <c r="X32" i="4"/>
  <c r="Z34" i="4"/>
  <c r="Z33" i="4"/>
  <c r="Z32" i="4"/>
  <c r="AB34" i="4"/>
  <c r="AB33" i="4"/>
  <c r="AB32" i="4"/>
  <c r="AD34" i="4"/>
  <c r="AD33" i="4"/>
  <c r="AD32" i="4"/>
  <c r="AR34" i="4"/>
  <c r="AR33" i="4"/>
  <c r="AR32" i="4"/>
  <c r="AR30" i="4"/>
  <c r="AR29" i="4"/>
  <c r="AR28" i="4"/>
  <c r="AR27" i="4"/>
  <c r="AR26" i="4"/>
  <c r="AR25" i="4"/>
  <c r="AR24" i="4"/>
  <c r="AR23" i="4"/>
  <c r="AR22" i="4"/>
  <c r="AD30" i="4"/>
  <c r="AD29" i="4"/>
  <c r="AD28" i="4"/>
  <c r="AD27" i="4"/>
  <c r="AD26" i="4"/>
  <c r="AD25" i="4"/>
  <c r="AD24" i="4"/>
  <c r="AD23" i="4"/>
  <c r="AD22" i="4"/>
  <c r="AD21" i="4"/>
  <c r="AD20" i="4"/>
  <c r="AD19" i="4"/>
  <c r="AD18" i="4"/>
  <c r="AD17" i="4"/>
  <c r="AD16" i="4"/>
  <c r="AD15" i="4"/>
  <c r="AD14" i="4"/>
  <c r="AD13" i="4"/>
  <c r="AD12" i="4"/>
  <c r="AD11" i="4"/>
  <c r="AD10" i="4"/>
  <c r="AD9" i="4"/>
  <c r="AD8" i="4"/>
  <c r="AD7" i="4"/>
  <c r="AD6" i="4"/>
  <c r="AB30" i="4"/>
  <c r="AB29" i="4"/>
  <c r="AB28" i="4"/>
  <c r="AB27" i="4"/>
  <c r="AB26" i="4"/>
  <c r="AB25" i="4"/>
  <c r="AB24" i="4"/>
  <c r="AB23" i="4"/>
  <c r="AB22" i="4"/>
  <c r="AB21" i="4"/>
  <c r="AB20" i="4"/>
  <c r="AB19" i="4"/>
  <c r="AB18" i="4"/>
  <c r="AB17" i="4"/>
  <c r="AB16" i="4"/>
  <c r="AB15" i="4"/>
  <c r="AB14" i="4"/>
  <c r="AB13" i="4"/>
  <c r="AB12" i="4"/>
  <c r="AB11" i="4"/>
  <c r="AB10" i="4"/>
  <c r="AB9" i="4"/>
  <c r="AB8" i="4"/>
  <c r="AB7" i="4"/>
  <c r="AB6" i="4"/>
  <c r="Z30" i="4"/>
  <c r="Z29" i="4"/>
  <c r="Z28" i="4"/>
  <c r="Z27" i="4"/>
  <c r="Z26" i="4"/>
  <c r="Z25" i="4"/>
  <c r="Z24" i="4"/>
  <c r="Z23" i="4"/>
  <c r="Z22" i="4"/>
  <c r="Z21" i="4"/>
  <c r="Z20" i="4"/>
  <c r="Z19" i="4"/>
  <c r="Z18" i="4"/>
  <c r="Z17" i="4"/>
  <c r="Z16" i="4"/>
  <c r="Z15" i="4"/>
  <c r="Z14" i="4"/>
  <c r="Z13" i="4"/>
  <c r="Z12" i="4"/>
  <c r="Z11" i="4"/>
  <c r="Z10" i="4"/>
  <c r="Z9" i="4"/>
  <c r="Z8" i="4"/>
  <c r="Z7" i="4"/>
  <c r="Z6" i="4"/>
  <c r="X30" i="4"/>
  <c r="X29" i="4"/>
  <c r="X28" i="4"/>
  <c r="X27" i="4"/>
  <c r="X26" i="4"/>
  <c r="X25" i="4"/>
  <c r="X24" i="4"/>
  <c r="X23" i="4"/>
  <c r="X22" i="4"/>
  <c r="X21" i="4"/>
  <c r="X20" i="4"/>
  <c r="X19" i="4"/>
  <c r="X18" i="4"/>
  <c r="X17" i="4"/>
  <c r="X16" i="4"/>
  <c r="X15" i="4"/>
  <c r="X14" i="4"/>
  <c r="X13" i="4"/>
  <c r="X12" i="4"/>
  <c r="X11" i="4"/>
  <c r="X10" i="4"/>
  <c r="X9" i="4"/>
  <c r="X8" i="4"/>
  <c r="X7" i="4"/>
  <c r="X6" i="4"/>
  <c r="AD4" i="4"/>
  <c r="AB4" i="4"/>
  <c r="Z4" i="4"/>
  <c r="X4" i="4"/>
  <c r="AD2" i="4"/>
  <c r="AB2" i="4"/>
  <c r="Z2" i="4"/>
  <c r="X2" i="4"/>
  <c r="M149" i="15" l="1"/>
  <c r="D153" i="18"/>
  <c r="G124" i="18" s="1"/>
  <c r="E5" i="18"/>
  <c r="F5" i="18" l="1"/>
  <c r="E14" i="18"/>
  <c r="E17" i="18"/>
  <c r="E16" i="18"/>
  <c r="E19" i="18"/>
  <c r="E10" i="18"/>
  <c r="E13" i="18"/>
  <c r="E12" i="18"/>
  <c r="E15" i="18"/>
  <c r="E22" i="18"/>
  <c r="E6" i="18"/>
  <c r="E9" i="18"/>
  <c r="E8" i="18"/>
  <c r="E11" i="18"/>
  <c r="E18" i="18"/>
  <c r="E21" i="18"/>
  <c r="E20" i="18"/>
  <c r="E23" i="18"/>
  <c r="E7" i="18"/>
  <c r="J5" i="18"/>
  <c r="K5" i="18" s="1"/>
  <c r="L5" i="18" l="1"/>
  <c r="J21" i="18"/>
  <c r="K21" i="18" s="1"/>
  <c r="F21" i="18"/>
  <c r="J9" i="18"/>
  <c r="K9" i="18" s="1"/>
  <c r="F9" i="18"/>
  <c r="J12" i="18"/>
  <c r="K12" i="18" s="1"/>
  <c r="F12" i="18"/>
  <c r="J16" i="18"/>
  <c r="K16" i="18" s="1"/>
  <c r="F16" i="18"/>
  <c r="J7" i="18"/>
  <c r="K7" i="18" s="1"/>
  <c r="F7" i="18"/>
  <c r="J6" i="18"/>
  <c r="K6" i="18" s="1"/>
  <c r="F6" i="18"/>
  <c r="J17" i="18"/>
  <c r="K17" i="18" s="1"/>
  <c r="F17" i="18"/>
  <c r="J11" i="18"/>
  <c r="K11" i="18" s="1"/>
  <c r="F11" i="18"/>
  <c r="J10" i="18"/>
  <c r="K10" i="18" s="1"/>
  <c r="F10" i="18"/>
  <c r="J14" i="18"/>
  <c r="K14" i="18" s="1"/>
  <c r="F14" i="18"/>
  <c r="J18" i="18"/>
  <c r="K18" i="18" s="1"/>
  <c r="F18" i="18"/>
  <c r="J13" i="18"/>
  <c r="K13" i="18" s="1"/>
  <c r="F13" i="18"/>
  <c r="J23" i="18"/>
  <c r="K23" i="18" s="1"/>
  <c r="F23" i="18"/>
  <c r="J22" i="18"/>
  <c r="K22" i="18" s="1"/>
  <c r="F22" i="18"/>
  <c r="J20" i="18"/>
  <c r="K20" i="18" s="1"/>
  <c r="F20" i="18"/>
  <c r="F8" i="18"/>
  <c r="J8" i="18"/>
  <c r="K8" i="18" s="1"/>
  <c r="J15" i="18"/>
  <c r="K15" i="18" s="1"/>
  <c r="F15" i="18"/>
  <c r="J19" i="18"/>
  <c r="K19" i="18" s="1"/>
  <c r="F19" i="18"/>
  <c r="L19" i="18" l="1"/>
  <c r="L22" i="18"/>
  <c r="L13" i="18"/>
  <c r="L14" i="18"/>
  <c r="L11" i="18"/>
  <c r="L6" i="18"/>
  <c r="L16" i="18"/>
  <c r="L9" i="18"/>
  <c r="L15" i="18"/>
  <c r="L23" i="18"/>
  <c r="L10" i="18"/>
  <c r="L17" i="18"/>
  <c r="L12" i="18"/>
  <c r="L20" i="18"/>
  <c r="L18" i="18"/>
  <c r="L7" i="18"/>
  <c r="L21" i="18"/>
  <c r="L8" i="18"/>
  <c r="W46" i="15"/>
  <c r="AA46" i="15" s="1"/>
  <c r="AC46" i="15" s="1"/>
  <c r="W51" i="15"/>
  <c r="AA51" i="15" s="1"/>
  <c r="W57" i="15"/>
  <c r="AA57" i="15" s="1"/>
  <c r="W60" i="15"/>
  <c r="AA60" i="15" s="1"/>
  <c r="W47" i="15"/>
  <c r="AA47" i="15" s="1"/>
  <c r="AC47" i="15" s="1"/>
  <c r="W56" i="15"/>
  <c r="AA56" i="15" s="1"/>
  <c r="AC51" i="15" s="1"/>
  <c r="W59" i="15"/>
  <c r="AA59" i="15" s="1"/>
  <c r="AC55" i="15" s="1"/>
  <c r="W48" i="15"/>
  <c r="AA48" i="15" s="1"/>
  <c r="W54" i="15"/>
  <c r="AA54" i="15" s="1"/>
  <c r="AC48" i="15" s="1"/>
  <c r="W52" i="15"/>
  <c r="AA52" i="15" s="1"/>
  <c r="AC52" i="15" s="1"/>
  <c r="W49" i="15"/>
  <c r="AA49" i="15" s="1"/>
  <c r="W50" i="15"/>
  <c r="AA50" i="15" s="1"/>
  <c r="W55" i="15"/>
  <c r="AA55" i="15" s="1"/>
  <c r="W53" i="15"/>
  <c r="AA53" i="15" s="1"/>
  <c r="W58" i="15"/>
  <c r="AA58" i="15" s="1"/>
  <c r="AC53" i="15" l="1"/>
  <c r="AC50" i="15"/>
  <c r="AC54" i="15"/>
  <c r="AC49" i="15"/>
  <c r="G37" i="16"/>
  <c r="I37" i="16" s="1"/>
</calcChain>
</file>

<file path=xl/comments1.xml><?xml version="1.0" encoding="utf-8"?>
<comments xmlns="http://schemas.openxmlformats.org/spreadsheetml/2006/main">
  <authors>
    <author>Barbie Moreland</author>
  </authors>
  <commentList>
    <comment ref="AJ48" authorId="0">
      <text>
        <r>
          <rPr>
            <b/>
            <sz val="9"/>
            <color indexed="81"/>
            <rFont val="Tahoma"/>
            <family val="2"/>
          </rPr>
          <t>Barbie Moreland:</t>
        </r>
        <r>
          <rPr>
            <sz val="9"/>
            <color indexed="81"/>
            <rFont val="Tahoma"/>
            <family val="2"/>
          </rPr>
          <t xml:space="preserve">
Calculated from future industrial use memorandum.  Growth rates applied to Tables 2 and 3 to obtain 2030 values.</t>
        </r>
      </text>
    </comment>
    <comment ref="O64" authorId="0">
      <text>
        <r>
          <rPr>
            <b/>
            <sz val="9"/>
            <color indexed="81"/>
            <rFont val="Tahoma"/>
            <family val="2"/>
          </rPr>
          <t xml:space="preserve">Barbie Moreland:
</t>
        </r>
        <r>
          <rPr>
            <sz val="9"/>
            <color indexed="81"/>
            <rFont val="Tahoma"/>
            <family val="2"/>
          </rPr>
          <t xml:space="preserve">According to the Technical Memorandum on Projected Use by Economic Sector, the consumptive use for these sectors are as follows:  Normal year:  Teton County = 47% of diversions, Lincoln county= 100% of diversions.  
In Table 4 of the Domestic Use Technical Memorandum, it lists estimated domestic use by subbasin (Salt and Snake).  The Salt River basin is only found within Lincoln county so the 100% consumptive use percentage will be applied for that basin.
For the Snake River basin, the estimate of 47% is applied.  While the Snake River basin does reside a little in Lincoln County and a little in Sublette County, the majority resides in Teton county.  </t>
        </r>
      </text>
    </comment>
    <comment ref="N139" authorId="0">
      <text>
        <r>
          <rPr>
            <b/>
            <sz val="9"/>
            <color indexed="81"/>
            <rFont val="Tahoma"/>
            <family val="2"/>
          </rPr>
          <t>Barbie Moreland:</t>
        </r>
        <r>
          <rPr>
            <sz val="9"/>
            <color indexed="81"/>
            <rFont val="Tahoma"/>
            <family val="2"/>
          </rPr>
          <t xml:space="preserve">
This is an average!  Between listed minimums and average.  In the tables, the average actually depicts the maximum use of 300 gpcpd.  Calculate average here!</t>
        </r>
      </text>
    </comment>
    <comment ref="O139" authorId="0">
      <text>
        <r>
          <rPr>
            <b/>
            <sz val="9"/>
            <color indexed="81"/>
            <rFont val="Tahoma"/>
            <family val="2"/>
          </rPr>
          <t>Barbie Moreland:</t>
        </r>
        <r>
          <rPr>
            <sz val="9"/>
            <color indexed="81"/>
            <rFont val="Tahoma"/>
            <family val="2"/>
          </rPr>
          <t xml:space="preserve">
Calculated from future projections withdrawals vs consumptive use for municipal/domestic.  Consumptive use percentages MUST be applied here or the numbers do not add up.</t>
        </r>
      </text>
    </comment>
    <comment ref="H176" authorId="0">
      <text>
        <r>
          <rPr>
            <b/>
            <sz val="9"/>
            <color indexed="81"/>
            <rFont val="Tahoma"/>
            <family val="2"/>
          </rPr>
          <t>Barbie Moreland:</t>
        </r>
        <r>
          <rPr>
            <sz val="9"/>
            <color indexed="81"/>
            <rFont val="Tahoma"/>
            <family val="2"/>
          </rPr>
          <t xml:space="preserve">
Town of Wheatland's Consumptive Use is 5% during winter and 100% during summer
</t>
        </r>
      </text>
    </comment>
    <comment ref="N309" authorId="0">
      <text>
        <r>
          <rPr>
            <b/>
            <sz val="9"/>
            <color indexed="81"/>
            <rFont val="Tahoma"/>
            <family val="2"/>
          </rPr>
          <t>Barbie Moreland:</t>
        </r>
        <r>
          <rPr>
            <sz val="9"/>
            <color indexed="81"/>
            <rFont val="Tahoma"/>
            <family val="2"/>
          </rPr>
          <t xml:space="preserve">
Due to a lack of more information, the use reported in table 3 is assumed to be consumptive use. </t>
        </r>
      </text>
    </comment>
  </commentList>
</comments>
</file>

<file path=xl/comments2.xml><?xml version="1.0" encoding="utf-8"?>
<comments xmlns="http://schemas.openxmlformats.org/spreadsheetml/2006/main">
  <authors>
    <author>Barbie Moreland</author>
  </authors>
  <commentList>
    <comment ref="I3" authorId="0">
      <text>
        <r>
          <rPr>
            <b/>
            <sz val="9"/>
            <color indexed="81"/>
            <rFont val="Tahoma"/>
            <family val="2"/>
          </rPr>
          <t>Barbie Moreland:</t>
        </r>
        <r>
          <rPr>
            <sz val="9"/>
            <color indexed="81"/>
            <rFont val="Tahoma"/>
            <family val="2"/>
          </rPr>
          <t xml:space="preserve">
Information is from 2009.  no need to calculate growth rate since this is recent.</t>
        </r>
      </text>
    </comment>
    <comment ref="Y34" authorId="0">
      <text>
        <r>
          <rPr>
            <b/>
            <sz val="9"/>
            <color indexed="81"/>
            <rFont val="Tahoma"/>
            <family val="2"/>
          </rPr>
          <t xml:space="preserve">Barbie Moreland:
</t>
        </r>
        <r>
          <rPr>
            <sz val="9"/>
            <color indexed="81"/>
            <rFont val="Tahoma"/>
            <family val="2"/>
          </rPr>
          <t xml:space="preserve">According to the Technical Memorandum on Projected Use by Economic Sector, the consumptive use for these sectors are as follows:  Normal year:  Teton County = 47% of diversions, Lincoln county= 100% of diversions.  
In Table 4 of the Domestic Use Technical Memorandum, it lists estimated domestic use by subbasin (Salt and Snake).  The Salt River basin is only found within Lincoln county so the 100% consumptive use percentage will be applied for that basin.
For the Snake River basin, the estimate of 47% is applied.  While the Snake River basin does reside a little in Lincoln County and a little in Sublette County, the majority resides in Teton county.  </t>
        </r>
      </text>
    </comment>
    <comment ref="AC34" authorId="0">
      <text>
        <r>
          <rPr>
            <b/>
            <sz val="9"/>
            <color indexed="81"/>
            <rFont val="Tahoma"/>
            <family val="2"/>
          </rPr>
          <t>Barbie Moreland:</t>
        </r>
        <r>
          <rPr>
            <sz val="9"/>
            <color indexed="81"/>
            <rFont val="Tahoma"/>
            <family val="2"/>
          </rPr>
          <t xml:space="preserve">
Growth Rate=(ln(value2010/value2000))/10</t>
        </r>
      </text>
    </comment>
    <comment ref="AD34" authorId="0">
      <text>
        <r>
          <rPr>
            <b/>
            <sz val="9"/>
            <color indexed="81"/>
            <rFont val="Tahoma"/>
            <family val="2"/>
          </rPr>
          <t>Barbie Moreland:</t>
        </r>
        <r>
          <rPr>
            <sz val="9"/>
            <color indexed="81"/>
            <rFont val="Tahoma"/>
            <family val="2"/>
          </rPr>
          <t xml:space="preserve">
Value2010=Value2000*exp(Growth rate * 10 years)</t>
        </r>
      </text>
    </comment>
    <comment ref="V45" authorId="0">
      <text>
        <r>
          <rPr>
            <b/>
            <sz val="9"/>
            <color indexed="81"/>
            <rFont val="Tahoma"/>
            <family val="2"/>
          </rPr>
          <t>Barbie Moreland:</t>
        </r>
        <r>
          <rPr>
            <sz val="9"/>
            <color indexed="81"/>
            <rFont val="Tahoma"/>
            <family val="2"/>
          </rPr>
          <t xml:space="preserve">
There is no information on comsumptive use in the domestic tehcnical memorandum.  Thus, it is assumed that consumptive use is 100% of withdrawal. The number of acre-feet per year is small enough that this will not make much difference.</t>
        </r>
      </text>
    </comment>
    <comment ref="Z62" authorId="0">
      <text>
        <r>
          <rPr>
            <b/>
            <sz val="9"/>
            <color indexed="81"/>
            <rFont val="Tahoma"/>
            <family val="2"/>
          </rPr>
          <t>Barbie Moreland:</t>
        </r>
        <r>
          <rPr>
            <sz val="9"/>
            <color indexed="81"/>
            <rFont val="Tahoma"/>
            <family val="2"/>
          </rPr>
          <t xml:space="preserve">
This information is based upon 2000 data.  Calculate growth rate and estimate domestic use for 2010.</t>
        </r>
      </text>
    </comment>
    <comment ref="U63" authorId="0">
      <text>
        <r>
          <rPr>
            <b/>
            <sz val="9"/>
            <color indexed="81"/>
            <rFont val="Tahoma"/>
            <family val="2"/>
          </rPr>
          <t>Barbie Moreland:</t>
        </r>
        <r>
          <rPr>
            <sz val="9"/>
            <color indexed="81"/>
            <rFont val="Tahoma"/>
            <family val="2"/>
          </rPr>
          <t xml:space="preserve">
This is an average!  Between listed minimums and average.  In the tables, the average actually depicts the maximum use of 300 gpcpd.  Calculate average here!</t>
        </r>
      </text>
    </comment>
    <comment ref="AB63" authorId="0">
      <text>
        <r>
          <rPr>
            <b/>
            <sz val="9"/>
            <color indexed="81"/>
            <rFont val="Tahoma"/>
            <family val="2"/>
          </rPr>
          <t>Barbie Moreland:</t>
        </r>
        <r>
          <rPr>
            <sz val="9"/>
            <color indexed="81"/>
            <rFont val="Tahoma"/>
            <family val="2"/>
          </rPr>
          <t xml:space="preserve">
Calculated from future projections withdrawals vs consumptive use for municipal/domestic.  Consumptive use percentages MUST be applied here or the numbers do not add up.</t>
        </r>
      </text>
    </comment>
    <comment ref="AH63" authorId="0">
      <text>
        <r>
          <rPr>
            <b/>
            <sz val="9"/>
            <color indexed="81"/>
            <rFont val="Tahoma"/>
            <family val="2"/>
          </rPr>
          <t>Barbie Moreland:</t>
        </r>
        <r>
          <rPr>
            <sz val="9"/>
            <color indexed="81"/>
            <rFont val="Tahoma"/>
            <family val="2"/>
          </rPr>
          <t xml:space="preserve">
Growth rate=ln(Value2010/value2000)/10 years</t>
        </r>
      </text>
    </comment>
    <comment ref="AI63" authorId="0">
      <text>
        <r>
          <rPr>
            <b/>
            <sz val="9"/>
            <color indexed="81"/>
            <rFont val="Tahoma"/>
            <family val="2"/>
          </rPr>
          <t>Barbie Moreland:</t>
        </r>
        <r>
          <rPr>
            <sz val="9"/>
            <color indexed="81"/>
            <rFont val="Tahoma"/>
            <family val="2"/>
          </rPr>
          <t xml:space="preserve">
Value=value2000*exp(growth rate*10 years)</t>
        </r>
      </text>
    </comment>
    <comment ref="N64" authorId="0">
      <text>
        <r>
          <rPr>
            <b/>
            <sz val="9"/>
            <color indexed="81"/>
            <rFont val="Tahoma"/>
            <family val="2"/>
          </rPr>
          <t>Barbie Moreland:</t>
        </r>
        <r>
          <rPr>
            <sz val="9"/>
            <color indexed="81"/>
            <rFont val="Tahoma"/>
            <family val="2"/>
          </rPr>
          <t xml:space="preserve">
According to Technical Memorandum on Projected Use by Economic Sector, the consumptive use for a normal year are:  Teton County = 47% and Lincoln county is 100%.</t>
        </r>
      </text>
    </comment>
    <comment ref="O64" authorId="0">
      <text>
        <r>
          <rPr>
            <b/>
            <sz val="9"/>
            <color indexed="81"/>
            <rFont val="Tahoma"/>
            <family val="2"/>
          </rPr>
          <t>Barbie Moreland:</t>
        </r>
        <r>
          <rPr>
            <sz val="9"/>
            <color indexed="81"/>
            <rFont val="Tahoma"/>
            <family val="2"/>
          </rPr>
          <t xml:space="preserve">
Growth rate=ln(Value2010/value2000)/10 years</t>
        </r>
      </text>
    </comment>
    <comment ref="P64" authorId="0">
      <text>
        <r>
          <rPr>
            <b/>
            <sz val="9"/>
            <color indexed="81"/>
            <rFont val="Tahoma"/>
            <family val="2"/>
          </rPr>
          <t>Barbie Moreland:</t>
        </r>
        <r>
          <rPr>
            <sz val="9"/>
            <color indexed="81"/>
            <rFont val="Tahoma"/>
            <family val="2"/>
          </rPr>
          <t xml:space="preserve">
Value=value2000*exp(growth rate*10 years)</t>
        </r>
      </text>
    </comment>
    <comment ref="AS71" authorId="0">
      <text>
        <r>
          <rPr>
            <b/>
            <sz val="9"/>
            <color indexed="81"/>
            <rFont val="Tahoma"/>
            <family val="2"/>
          </rPr>
          <t>Barbie Moreland:</t>
        </r>
        <r>
          <rPr>
            <sz val="9"/>
            <color indexed="81"/>
            <rFont val="Tahoma"/>
            <family val="2"/>
          </rPr>
          <t xml:space="preserve">
Growth rate=ln(Value2010/value2000)/10 years</t>
        </r>
      </text>
    </comment>
    <comment ref="AT71" authorId="0">
      <text>
        <r>
          <rPr>
            <b/>
            <sz val="9"/>
            <color indexed="81"/>
            <rFont val="Tahoma"/>
            <family val="2"/>
          </rPr>
          <t>Barbie Moreland:</t>
        </r>
        <r>
          <rPr>
            <sz val="9"/>
            <color indexed="81"/>
            <rFont val="Tahoma"/>
            <family val="2"/>
          </rPr>
          <t xml:space="preserve">
Value=value2000*exp(growth rate*10 years)</t>
        </r>
      </text>
    </comment>
    <comment ref="F118" authorId="0">
      <text>
        <r>
          <rPr>
            <b/>
            <sz val="9"/>
            <color indexed="81"/>
            <rFont val="Tahoma"/>
            <family val="2"/>
          </rPr>
          <t xml:space="preserve">Barbie Moreland:
</t>
        </r>
        <r>
          <rPr>
            <sz val="9"/>
            <color indexed="81"/>
            <rFont val="Tahoma"/>
            <family val="2"/>
          </rPr>
          <t xml:space="preserve">In the Municipal Water Use Technical Memorandum for the Powder Tongue Basins, the withdrawals are actually listed as depletions, which are the values shown here.  
</t>
        </r>
      </text>
    </comment>
    <comment ref="K118" authorId="0">
      <text>
        <r>
          <rPr>
            <b/>
            <sz val="9"/>
            <color indexed="81"/>
            <rFont val="Tahoma"/>
            <family val="2"/>
          </rPr>
          <t>Barbie Moreland:</t>
        </r>
        <r>
          <rPr>
            <sz val="9"/>
            <color indexed="81"/>
            <rFont val="Tahoma"/>
            <family val="2"/>
          </rPr>
          <t xml:space="preserve">
Growth rate=ln(Value2010/value2000)/10 years</t>
        </r>
      </text>
    </comment>
    <comment ref="L118" authorId="0">
      <text>
        <r>
          <rPr>
            <b/>
            <sz val="9"/>
            <color indexed="81"/>
            <rFont val="Tahoma"/>
            <family val="2"/>
          </rPr>
          <t>Barbie Moreland:</t>
        </r>
        <r>
          <rPr>
            <sz val="9"/>
            <color indexed="81"/>
            <rFont val="Tahoma"/>
            <family val="2"/>
          </rPr>
          <t xml:space="preserve">
Value=value2000*exp(growth rate*10 years)</t>
        </r>
      </text>
    </comment>
    <comment ref="K138" authorId="0">
      <text>
        <r>
          <rPr>
            <b/>
            <sz val="9"/>
            <color indexed="81"/>
            <rFont val="Tahoma"/>
            <family val="2"/>
          </rPr>
          <t>Barbie Moreland:</t>
        </r>
        <r>
          <rPr>
            <sz val="9"/>
            <color indexed="81"/>
            <rFont val="Tahoma"/>
            <family val="2"/>
          </rPr>
          <t xml:space="preserve">
Original information is from 2005</t>
        </r>
      </text>
    </comment>
    <comment ref="G139" authorId="0">
      <text>
        <r>
          <rPr>
            <b/>
            <sz val="9"/>
            <color indexed="81"/>
            <rFont val="Tahoma"/>
            <family val="2"/>
          </rPr>
          <t>Barbie Moreland:</t>
        </r>
        <r>
          <rPr>
            <sz val="9"/>
            <color indexed="81"/>
            <rFont val="Tahoma"/>
            <family val="2"/>
          </rPr>
          <t xml:space="preserve">
For Cheyenne, Glenrock, Laramie, Torrington and Wheatland, estimated consumptive use is given.  Since there are no more estimates of consumptive use for municipal purposes, the remaining percentages were calculated using the Exhibits in the Technical Memorandum 4.3-Projected Water Use Factors for Economic Sectors.  There are 6 Exhibits for each Subbasin, 2 High scenario diversion/consumptive use, 2 low scenario diversion/consumptive use, and 2 mid scenario diversion/consumptive use.  There are estimates of consumptive use for current conditions.  The consumptive use ratio will be calculated for each subbasin and applied to the proper locations for the best picture of consumptive use.</t>
        </r>
      </text>
    </comment>
    <comment ref="L139" authorId="0">
      <text>
        <r>
          <rPr>
            <b/>
            <sz val="9"/>
            <color indexed="81"/>
            <rFont val="Tahoma"/>
            <family val="2"/>
          </rPr>
          <t>Barbie Moreland:</t>
        </r>
        <r>
          <rPr>
            <sz val="9"/>
            <color indexed="81"/>
            <rFont val="Tahoma"/>
            <family val="2"/>
          </rPr>
          <t xml:space="preserve">
Growth rate=ln(Value2010/value2000)/10 years</t>
        </r>
      </text>
    </comment>
    <comment ref="M139" authorId="0">
      <text>
        <r>
          <rPr>
            <b/>
            <sz val="9"/>
            <color indexed="81"/>
            <rFont val="Tahoma"/>
            <family val="2"/>
          </rPr>
          <t>Barbie Moreland:</t>
        </r>
        <r>
          <rPr>
            <sz val="9"/>
            <color indexed="81"/>
            <rFont val="Tahoma"/>
            <family val="2"/>
          </rPr>
          <t xml:space="preserve">
Value=value2000*exp(growth rate*10 years)</t>
        </r>
      </text>
    </comment>
    <comment ref="A176" authorId="0">
      <text>
        <r>
          <rPr>
            <b/>
            <sz val="9"/>
            <color indexed="81"/>
            <rFont val="Tahoma"/>
            <family val="2"/>
          </rPr>
          <t>Barbie Moreland:</t>
        </r>
        <r>
          <rPr>
            <sz val="9"/>
            <color indexed="81"/>
            <rFont val="Tahoma"/>
            <family val="2"/>
          </rPr>
          <t xml:space="preserve">
Town of Wheatland's Consumptive Use is 5% during winter and 100% during summer
</t>
        </r>
      </text>
    </comment>
    <comment ref="G196" authorId="0">
      <text>
        <r>
          <rPr>
            <b/>
            <sz val="9"/>
            <color indexed="81"/>
            <rFont val="Tahoma"/>
            <family val="2"/>
          </rPr>
          <t>Barbie Moreland:</t>
        </r>
        <r>
          <rPr>
            <sz val="9"/>
            <color indexed="81"/>
            <rFont val="Tahoma"/>
            <family val="2"/>
          </rPr>
          <t xml:space="preserve">
Consumptive use is not estimated by any percentage.  In the Technical Memorandum - Municipal Water Use for the Northeast basin, the wastewater returns are estimated and supplied for some areas.  Those will be utilitized.  For the remaining areas that do not report any or have a value of none, 100% consumptive use will be assumed.</t>
        </r>
      </text>
    </comment>
    <comment ref="L196" authorId="0">
      <text>
        <r>
          <rPr>
            <b/>
            <sz val="9"/>
            <color indexed="81"/>
            <rFont val="Tahoma"/>
            <family val="2"/>
          </rPr>
          <t>Barbie Moreland:</t>
        </r>
        <r>
          <rPr>
            <sz val="9"/>
            <color indexed="81"/>
            <rFont val="Tahoma"/>
            <family val="2"/>
          </rPr>
          <t xml:space="preserve">
Growth rate=ln(Value2010/value2000)/10 years</t>
        </r>
      </text>
    </comment>
    <comment ref="M196" authorId="0">
      <text>
        <r>
          <rPr>
            <b/>
            <sz val="9"/>
            <color indexed="81"/>
            <rFont val="Tahoma"/>
            <family val="2"/>
          </rPr>
          <t>Barbie Moreland:</t>
        </r>
        <r>
          <rPr>
            <sz val="9"/>
            <color indexed="81"/>
            <rFont val="Tahoma"/>
            <family val="2"/>
          </rPr>
          <t xml:space="preserve">
Value=value2000*exp(growth rate*10 years)</t>
        </r>
      </text>
    </comment>
    <comment ref="AQ208" authorId="0">
      <text>
        <r>
          <rPr>
            <b/>
            <sz val="9"/>
            <color indexed="81"/>
            <rFont val="Tahoma"/>
            <family val="2"/>
          </rPr>
          <t>Due to lack of further information, it is assumed that annual use is equivalent to consumptive use.</t>
        </r>
      </text>
    </comment>
    <comment ref="AO224" authorId="0">
      <text>
        <r>
          <rPr>
            <b/>
            <sz val="9"/>
            <color indexed="81"/>
            <rFont val="Tahoma"/>
            <family val="2"/>
          </rPr>
          <t>Barbie Moreland:</t>
        </r>
        <r>
          <rPr>
            <sz val="9"/>
            <color indexed="81"/>
            <rFont val="Tahoma"/>
            <family val="2"/>
          </rPr>
          <t xml:space="preserve">
Due to a lack of more information, the use reported in table 3 is assumed to be consumptive use. </t>
        </r>
      </text>
    </comment>
    <comment ref="A228" authorId="0">
      <text>
        <r>
          <rPr>
            <b/>
            <sz val="9"/>
            <color indexed="81"/>
            <rFont val="Tahoma"/>
            <family val="2"/>
          </rPr>
          <t>Barbie Moreland:</t>
        </r>
        <r>
          <rPr>
            <sz val="9"/>
            <color indexed="81"/>
            <rFont val="Tahoma"/>
            <family val="2"/>
          </rPr>
          <t xml:space="preserve">
Use information is from the municipal use tab table 1 and 2
</t>
        </r>
      </text>
    </comment>
    <comment ref="F228" authorId="0">
      <text>
        <r>
          <rPr>
            <b/>
            <sz val="9"/>
            <color indexed="81"/>
            <rFont val="Tahoma"/>
            <family val="2"/>
          </rPr>
          <t>Barbie Moreland:</t>
        </r>
        <r>
          <rPr>
            <sz val="9"/>
            <color indexed="81"/>
            <rFont val="Tahoma"/>
            <family val="2"/>
          </rPr>
          <t xml:space="preserve">
No need to apply growth rates here.  This information was revised in 2011.</t>
        </r>
      </text>
    </comment>
    <comment ref="E246" authorId="0">
      <text>
        <r>
          <rPr>
            <b/>
            <sz val="9"/>
            <color indexed="81"/>
            <rFont val="Tahoma"/>
            <family val="2"/>
          </rPr>
          <t>Barbie Moreland:</t>
        </r>
        <r>
          <rPr>
            <sz val="9"/>
            <color indexed="81"/>
            <rFont val="Tahoma"/>
            <family val="2"/>
          </rPr>
          <t xml:space="preserve">
For now, it is assumed withdrawal here is actually CU. In the technical memorandum for Evanston, the estimated water use is reported from the wastewater treatment plant.  It is assumed that the return flows have already been calculated in.</t>
        </r>
      </text>
    </comment>
    <comment ref="J246" authorId="0">
      <text>
        <r>
          <rPr>
            <b/>
            <sz val="9"/>
            <color indexed="81"/>
            <rFont val="Tahoma"/>
            <family val="2"/>
          </rPr>
          <t>Barbie Moreland:</t>
        </r>
        <r>
          <rPr>
            <sz val="9"/>
            <color indexed="81"/>
            <rFont val="Tahoma"/>
            <family val="2"/>
          </rPr>
          <t xml:space="preserve">
Growth rate=ln(Value2010/value2000)/10 years</t>
        </r>
      </text>
    </comment>
    <comment ref="K246" authorId="0">
      <text>
        <r>
          <rPr>
            <b/>
            <sz val="9"/>
            <color indexed="81"/>
            <rFont val="Tahoma"/>
            <family val="2"/>
          </rPr>
          <t>Barbie Moreland:</t>
        </r>
        <r>
          <rPr>
            <sz val="9"/>
            <color indexed="81"/>
            <rFont val="Tahoma"/>
            <family val="2"/>
          </rPr>
          <t xml:space="preserve">
Value=value2000*exp(growth rate*8 years)  The information was gathered and based upon 2002 data, so the number of years is 8.</t>
        </r>
      </text>
    </comment>
  </commentList>
</comments>
</file>

<file path=xl/comments3.xml><?xml version="1.0" encoding="utf-8"?>
<comments xmlns="http://schemas.openxmlformats.org/spreadsheetml/2006/main">
  <authors>
    <author>Barbie Moreland</author>
  </authors>
  <commentList>
    <comment ref="D25" authorId="0">
      <text>
        <r>
          <rPr>
            <b/>
            <sz val="9"/>
            <color indexed="81"/>
            <rFont val="Tahoma"/>
            <family val="2"/>
          </rPr>
          <t>Barbie Moreland:</t>
        </r>
        <r>
          <rPr>
            <sz val="9"/>
            <color indexed="81"/>
            <rFont val="Tahoma"/>
            <family val="2"/>
          </rPr>
          <t xml:space="preserve">
Growth rate=ln(Value2010/value2000)/10 years</t>
        </r>
      </text>
    </comment>
  </commentList>
</comments>
</file>

<file path=xl/comments4.xml><?xml version="1.0" encoding="utf-8"?>
<comments xmlns="http://schemas.openxmlformats.org/spreadsheetml/2006/main">
  <authors>
    <author>Barbie Moreland</author>
  </authors>
  <commentList>
    <comment ref="AA50" authorId="0">
      <text>
        <r>
          <rPr>
            <b/>
            <sz val="9"/>
            <color indexed="81"/>
            <rFont val="Tahoma"/>
            <family val="2"/>
          </rPr>
          <t>Barbie Moreland:</t>
        </r>
        <r>
          <rPr>
            <sz val="9"/>
            <color indexed="81"/>
            <rFont val="Tahoma"/>
            <family val="2"/>
          </rPr>
          <t xml:space="preserve">
Growth rate=ln(Value2010/value2000)/10 years</t>
        </r>
      </text>
    </comment>
  </commentList>
</comments>
</file>

<file path=xl/sharedStrings.xml><?xml version="1.0" encoding="utf-8"?>
<sst xmlns="http://schemas.openxmlformats.org/spreadsheetml/2006/main" count="5149" uniqueCount="1279">
  <si>
    <t>Document Sources and Data</t>
  </si>
  <si>
    <t>GIS Sources and Data</t>
  </si>
  <si>
    <t>Physical Supply USGS</t>
  </si>
  <si>
    <t>Water Use Current Detail</t>
  </si>
  <si>
    <t>Current Groundwater Detail</t>
  </si>
  <si>
    <t>Water Use Future Detail</t>
  </si>
  <si>
    <t>Recharge</t>
  </si>
  <si>
    <t>HUC 8</t>
  </si>
  <si>
    <t>Site No</t>
  </si>
  <si>
    <t>STATION_NM</t>
  </si>
  <si>
    <t>STATE_CD</t>
  </si>
  <si>
    <t>STATE</t>
  </si>
  <si>
    <t>SITESTATUS</t>
  </si>
  <si>
    <t>DA_SQ_MILE</t>
  </si>
  <si>
    <t>LON_SITE</t>
  </si>
  <si>
    <t>LAT_SITE</t>
  </si>
  <si>
    <t>LON_NHD</t>
  </si>
  <si>
    <t>LAT_NHD</t>
  </si>
  <si>
    <t>NHD2GAGE_D</t>
  </si>
  <si>
    <t>REVIEWED</t>
  </si>
  <si>
    <t>BFIYRS</t>
  </si>
  <si>
    <t>BFI_AVE</t>
  </si>
  <si>
    <t>BFI_STDEV</t>
  </si>
  <si>
    <t>GOTBFI</t>
  </si>
  <si>
    <t>DAY1</t>
  </si>
  <si>
    <t>DAYN</t>
  </si>
  <si>
    <t>NDAYS</t>
  </si>
  <si>
    <t>NDAYSGT0</t>
  </si>
  <si>
    <t>MIN_</t>
  </si>
  <si>
    <t>P1</t>
  </si>
  <si>
    <t>P1 AFY</t>
  </si>
  <si>
    <t>P5</t>
  </si>
  <si>
    <t>P5 AFY</t>
  </si>
  <si>
    <t>P10</t>
  </si>
  <si>
    <t>P10 AFY</t>
  </si>
  <si>
    <t>P20</t>
  </si>
  <si>
    <t>P20 AFY</t>
  </si>
  <si>
    <t>P25</t>
  </si>
  <si>
    <t>P30</t>
  </si>
  <si>
    <t>P40</t>
  </si>
  <si>
    <t>P50</t>
  </si>
  <si>
    <t>P60</t>
  </si>
  <si>
    <t>P70</t>
  </si>
  <si>
    <t>P75</t>
  </si>
  <si>
    <t>P80</t>
  </si>
  <si>
    <t>P90</t>
  </si>
  <si>
    <t>P95</t>
  </si>
  <si>
    <t>P99</t>
  </si>
  <si>
    <t>MAX_</t>
  </si>
  <si>
    <t>AVE</t>
  </si>
  <si>
    <t>AVG AFY</t>
  </si>
  <si>
    <t>No Streamgages</t>
  </si>
  <si>
    <t>Powder River at Moorhead MT</t>
  </si>
  <si>
    <t>MT</t>
  </si>
  <si>
    <t>A</t>
  </si>
  <si>
    <t>Y</t>
  </si>
  <si>
    <t>BELLE FOURCHE R AT WY-SD STATE LINE</t>
  </si>
  <si>
    <t>SD</t>
  </si>
  <si>
    <t>INDIAN CREEK AB RESERVOIR NR ALPINE WY</t>
  </si>
  <si>
    <t>ID</t>
  </si>
  <si>
    <t>I</t>
  </si>
  <si>
    <t>Gibbon River at Madison Jct, YNP</t>
  </si>
  <si>
    <t>WY</t>
  </si>
  <si>
    <t>Lamar River nr Tower Falls Ranger Station YNP</t>
  </si>
  <si>
    <t>CLARKS FORK YELLOWSTONE RIVER NEAR CLARK WYO</t>
  </si>
  <si>
    <t>N</t>
  </si>
  <si>
    <t>WIND RIVER AB BOYSEN RESERVOIR, NR SHOSHONI, WY</t>
  </si>
  <si>
    <t>LITTLE WIND RIVER NEAR RIVERTON, WY</t>
  </si>
  <si>
    <t>POPO AGIE RIVER NR ARAPAHOE WY</t>
  </si>
  <si>
    <t>MUSCRAT CREEK NEAR SHOSHONI, WY</t>
  </si>
  <si>
    <t>WIND R BL BOYSEN RES WYO</t>
  </si>
  <si>
    <t>BADWATER CREEK AT BONNEVILLE, WYO.</t>
  </si>
  <si>
    <t>BIGHORN RIVER AT BASIN, WY</t>
  </si>
  <si>
    <t>NOWOOD RIVER AT BONANZA WYO</t>
  </si>
  <si>
    <t>GREYBULL RIVER NEAR BASIN, WYO.</t>
  </si>
  <si>
    <t>BIGHORN RIVER AT KANE, WY</t>
  </si>
  <si>
    <t>DRY CREEK AT GREYBULL, WY</t>
  </si>
  <si>
    <t>NORTH FORK SHOSHONE RIVER NR WAPITI WYO</t>
  </si>
  <si>
    <t>SOUTH FORK SHOSHONE RIVER AB BUFFALO BILL RES, WY</t>
  </si>
  <si>
    <t>SHOSHONE RIVER AT KANE, WY</t>
  </si>
  <si>
    <t>WEST PASS CREEK NEAR PARKMAN, WY</t>
  </si>
  <si>
    <t>TONGUE CREEK NEAR ACME, WY</t>
  </si>
  <si>
    <t>MIDDLE FORK POWDER RIVER AT KAYCEE WYO</t>
  </si>
  <si>
    <t>POWDER RIVER AT ARVADA, WY</t>
  </si>
  <si>
    <t>SOUTH FORK POWDER RIVER NEAR KAYCEE, WY</t>
  </si>
  <si>
    <t>SALT CREEK NEAR SUSSEX, WYO.</t>
  </si>
  <si>
    <t>CRAZY WOMAN CREEK NEAR ARVADA, WYO.</t>
  </si>
  <si>
    <t>CLEAR CREEK NEAR ARVADA, WY</t>
  </si>
  <si>
    <t>LITTLE POWDER RIVER AB DRY CREEK, NEAR WESTON, WY</t>
  </si>
  <si>
    <t>ANTELOPE C NR TECKLA WY</t>
  </si>
  <si>
    <t>DRY FORK CHEYENNE RIVER NEAR BILL, WYO</t>
  </si>
  <si>
    <t>LITTLE THUNDER CREEK NEAR HAMPSHIRE, WY</t>
  </si>
  <si>
    <t>CHEYENNE RIVER NEAR SPENCER, WY</t>
  </si>
  <si>
    <t>BEAVER CREEK NEAR NEWCASTLE, WYO.</t>
  </si>
  <si>
    <t>BELLE FOURCHE RIVER AT HULETT, WYO.</t>
  </si>
  <si>
    <t>SAND CREEK NEAR RANCH A, NEAR BEULAH, WY</t>
  </si>
  <si>
    <t>NIOBRARA RIVER AT WYO-NEBR. STATE LINE</t>
  </si>
  <si>
    <t>N PLATTE RIV AB SEMINOE RESERVOIR, NR SINCLAIR, WY</t>
  </si>
  <si>
    <t>NORTH PLATTE RIVER ABOVE PATHFINDER RESERVOIR WY</t>
  </si>
  <si>
    <t>MEDICINE BOW R AB SEMINOE RESERVOIR, NR HANNA, WY</t>
  </si>
  <si>
    <t>L MEDICINE BOW R AT BOLES SPRING, NR MEDICINE BOW</t>
  </si>
  <si>
    <t>SWEETWATER RIVER NEAR ALCOVA, WY</t>
  </si>
  <si>
    <t>NORTH PLATTE RIVER NEAR GLENROCK, WY</t>
  </si>
  <si>
    <t>NORTH PLATTE RIVER BELOW GUERNSEY RESERVOIR, WY</t>
  </si>
  <si>
    <t>NORTH PLATTE RIVER AT TORRINGTON WYO</t>
  </si>
  <si>
    <t>LARAMIE RIVER NEAR LOOKOUT, WYO.</t>
  </si>
  <si>
    <t>LARAMIE RIVER NEAR FORT LARAMIE, WY</t>
  </si>
  <si>
    <t>HORSE CREEK AT WYO- NEBR STATE LINE</t>
  </si>
  <si>
    <t>LONETREE CREEK NR GRANITE CANYON WYO</t>
  </si>
  <si>
    <t>CROW CREEK NEAR CARPENTER, WY</t>
  </si>
  <si>
    <t>LODGEPOLE CREEK NR FEDERAL WYO</t>
  </si>
  <si>
    <t>GREEN RIVER NEAR FONTENELLE, WY</t>
  </si>
  <si>
    <t>NEW FORK RIVER NEAR BIG PINEY, WY</t>
  </si>
  <si>
    <t>GREEN RIVER AT GREEN RIVER, WYO.</t>
  </si>
  <si>
    <t>BIG SANDY RIVER AT GASSON BRIDGE, NR EDEN, WY</t>
  </si>
  <si>
    <t>BITTER C AB SALT WELLS C NR SALT WELLS WY</t>
  </si>
  <si>
    <t>HENRYS FORK NEAR MANILA, UT</t>
  </si>
  <si>
    <t>BLACKS FORK NEAR GREEN RIVER, WY</t>
  </si>
  <si>
    <t>MUDDY CREEK NEAR HAMPTON WYO</t>
  </si>
  <si>
    <t>VERMILLION CREEK NEAR HIAWATHA COLO</t>
  </si>
  <si>
    <t>SEPARATION C NR RINER WYO</t>
  </si>
  <si>
    <t>LITTLE SNAKE RIVER NEAR DIXON, WY</t>
  </si>
  <si>
    <t>MUDDY CREEK NEAR BAGGS, WY</t>
  </si>
  <si>
    <t>BEAR RIVER NEAR WOODRUFF, UTAH</t>
  </si>
  <si>
    <t>BEAR RIVER BELOW SMITHS FORK, NEAR COKEVILLE, WY</t>
  </si>
  <si>
    <t>SNAKE RIVER AT MOOSE, WY</t>
  </si>
  <si>
    <t>GROS VENTRE RIVER AT ZENITH WY</t>
  </si>
  <si>
    <t>SNAKE RIVER BL GREYS RIVER AT ALPINE WY</t>
  </si>
  <si>
    <t>SALT RIVER AB RESERVOIR NR ETNA WY</t>
  </si>
  <si>
    <t>BOUNDARY CREEK NR BECHLER RANGER STATION Y.N.P. WY</t>
  </si>
  <si>
    <t>TETON CREEK NR DRIGGS ID</t>
  </si>
  <si>
    <t>Recharge AFY</t>
  </si>
  <si>
    <t>Storage</t>
  </si>
  <si>
    <t>Flood Control</t>
  </si>
  <si>
    <t>Hydroelectric</t>
  </si>
  <si>
    <t>Other</t>
  </si>
  <si>
    <t>Norm Storage AF</t>
  </si>
  <si>
    <t>Max Storage AF</t>
  </si>
  <si>
    <t>Surface Area Acres</t>
  </si>
  <si>
    <t>UCS EW3 Database - Main Data</t>
  </si>
  <si>
    <t>GENERAL PLANT CHARACTERISTICS</t>
  </si>
  <si>
    <t>LOCATIONAL INFORMATION</t>
  </si>
  <si>
    <t>ELECTRICITY PRODUCTION</t>
  </si>
  <si>
    <t>WATER USE DATA</t>
  </si>
  <si>
    <t>EIA Form 860 GenY08</t>
  </si>
  <si>
    <t>SNL, Ultimate Parent</t>
  </si>
  <si>
    <t>EW3</t>
  </si>
  <si>
    <t>EW3/Civil Society</t>
  </si>
  <si>
    <t>(a) EIA 923 5A
(b) CAMD 
(c) EIA 923 Plant [one unit] 
(d) EIA 923 Plant / Unit Capacity</t>
  </si>
  <si>
    <t>EW3/Synapse</t>
  </si>
  <si>
    <t>EIA Form 860 PlantY08</t>
  </si>
  <si>
    <t>calc from EIA Form 923 Schedule 8D</t>
  </si>
  <si>
    <t>Plant Code</t>
  </si>
  <si>
    <t>Plant Name</t>
  </si>
  <si>
    <t>State</t>
  </si>
  <si>
    <t>Plant-Generator Code</t>
  </si>
  <si>
    <t>Parent Company</t>
  </si>
  <si>
    <t>NREL CODE</t>
  </si>
  <si>
    <t>Requires cooling?</t>
  </si>
  <si>
    <t>Cooling Technology</t>
  </si>
  <si>
    <t>Environmental Compliance?</t>
  </si>
  <si>
    <t>Fuel</t>
  </si>
  <si>
    <t>EIA Lat</t>
  </si>
  <si>
    <t>EIA Lon</t>
  </si>
  <si>
    <t>Latitude (Edited) Barbie 9/6/2012</t>
  </si>
  <si>
    <t>Longitude (Ediited) Barbie 9/6/2012</t>
  </si>
  <si>
    <t>WATER BASIN (8-DIGIT HUC)</t>
  </si>
  <si>
    <t>HUC 8 (Edited) Barbie 9/6/2012</t>
  </si>
  <si>
    <t>WATER RESOURCE REGION</t>
  </si>
  <si>
    <t>First Year of Operation</t>
  </si>
  <si>
    <t>Nameplate Capacity (MW)</t>
  </si>
  <si>
    <t>Best Estimate Generation (MWh/year)</t>
  </si>
  <si>
    <t>Best Estimate Capacity Factor in 2008 (%)</t>
  </si>
  <si>
    <t>REPORTED WATER SOURCE (NAME)</t>
  </si>
  <si>
    <t>REPORTED WATER SOURCE (TYPE)</t>
  </si>
  <si>
    <t>REPORTED  WITHDRAWAL (million gallons/yr)</t>
  </si>
  <si>
    <t>REPORTED  CONSUMPTION (million gallons/yr)</t>
  </si>
  <si>
    <t>CALCULATED WITHDRAWAL(million gallons/yr)</t>
  </si>
  <si>
    <t>CALCULATED WITHDRAWAL MIN (million gallons/yr)</t>
  </si>
  <si>
    <t>CALCULATED WITHDRAWAL MAX (million gallons/yr)</t>
  </si>
  <si>
    <t>CALCULATED CONSUMPTION (million gallons/yr)</t>
  </si>
  <si>
    <t>CALCULATED CONSUMPTION MIN (million gallons/yr)</t>
  </si>
  <si>
    <t>CALCULATED CONSUMPTION MAX (million gallons/yr)</t>
  </si>
  <si>
    <t>assumed withdrawal rate (gal/MWh)</t>
  </si>
  <si>
    <t>assumed consumption rate (gal/MWh)</t>
  </si>
  <si>
    <t>Capital cost retrofit rate to switch to RC ($/kW)</t>
  </si>
  <si>
    <t>Capital Cost retrofit rate to switch to DR ($/kW)</t>
  </si>
  <si>
    <t>O&amp;M cost increase rate to switch to RC ($/kW)</t>
  </si>
  <si>
    <t>O&amp;M cost increase rate to switch to DR ($/kW)</t>
  </si>
  <si>
    <t>Performance penalty to switch to RC cooling</t>
  </si>
  <si>
    <t>Performance penalty to swtich to dry cooling (%)</t>
  </si>
  <si>
    <t>Total Capital Costs to Retrofit to RC ($)</t>
  </si>
  <si>
    <t>Total Capital Costs to Retrofit to DR ($)</t>
  </si>
  <si>
    <t>Total annual O&amp;M increases to Retrofit to RC ($/yr)</t>
  </si>
  <si>
    <t>Total annual O&amp;M increases to Retrofit to DR ($/yr)</t>
  </si>
  <si>
    <t>Annual Generation (MWh) after retrofit to RC</t>
  </si>
  <si>
    <t>Annual Generation (MWh) after retrofit to DR</t>
  </si>
  <si>
    <t>New Withdrawal after retrofit to RC (million gallons/yr)</t>
  </si>
  <si>
    <t>New Withdrawal after retrofit to DR (million gallons/yr)</t>
  </si>
  <si>
    <t>New Consumption after retrofit to RC (million gallons/yr)</t>
  </si>
  <si>
    <t>New Consumption after retrofit to DR (million gallons/yr)</t>
  </si>
  <si>
    <t>CALCULATED WITHDRAWAL MED AFY</t>
  </si>
  <si>
    <t>CALCULATED WITHDRAWAL MIN AFY</t>
  </si>
  <si>
    <t>CALCULATED WITHDRAWAL MAX AFY</t>
  </si>
  <si>
    <t>CALCULATED CONSUMPTION MED AFY</t>
  </si>
  <si>
    <t>CALCULATED CONSUMPTION MIN AFY</t>
  </si>
  <si>
    <t>CALCULATED CONSUMPTION MAX AFY</t>
  </si>
  <si>
    <t>No</t>
  </si>
  <si>
    <t>None</t>
  </si>
  <si>
    <t>Missouri</t>
  </si>
  <si>
    <t>Surface Water</t>
  </si>
  <si>
    <t>#not reported</t>
  </si>
  <si>
    <t>Unknown Freshwater</t>
  </si>
  <si>
    <t>Neil Simpson</t>
  </si>
  <si>
    <t>4150-5</t>
  </si>
  <si>
    <t>Black Hills Corporation</t>
  </si>
  <si>
    <t>CL-DR-ST</t>
  </si>
  <si>
    <t>Dry Cooled</t>
  </si>
  <si>
    <t>Coal</t>
  </si>
  <si>
    <t>Wells</t>
  </si>
  <si>
    <t>Groundwater</t>
  </si>
  <si>
    <t>Osage</t>
  </si>
  <si>
    <t>4151-1</t>
  </si>
  <si>
    <t>CL-RC-ST</t>
  </si>
  <si>
    <t>Yes</t>
  </si>
  <si>
    <t>Recirculating</t>
  </si>
  <si>
    <t>4151-2</t>
  </si>
  <si>
    <t>4151-3</t>
  </si>
  <si>
    <t>Dave Johnston</t>
  </si>
  <si>
    <t>4158-1</t>
  </si>
  <si>
    <t>MidAmerican Energy Holdings Company</t>
  </si>
  <si>
    <t>CL-OT-ST</t>
  </si>
  <si>
    <t>Once-Through</t>
  </si>
  <si>
    <t>North Platte River</t>
  </si>
  <si>
    <t>4158-2</t>
  </si>
  <si>
    <t>4158-3</t>
  </si>
  <si>
    <t>4158-4</t>
  </si>
  <si>
    <t>Naughton</t>
  </si>
  <si>
    <t>4162-2</t>
  </si>
  <si>
    <t>Upper Colorado</t>
  </si>
  <si>
    <t>Hams Fork River</t>
  </si>
  <si>
    <t>4162-1</t>
  </si>
  <si>
    <t>4162-3</t>
  </si>
  <si>
    <t>Wyodak</t>
  </si>
  <si>
    <t>6101-1</t>
  </si>
  <si>
    <t>Municipality</t>
  </si>
  <si>
    <t>Municipal</t>
  </si>
  <si>
    <t>Laramie River Station</t>
  </si>
  <si>
    <t>6204-1</t>
  </si>
  <si>
    <t>Grayrocks Dam Laramie River</t>
  </si>
  <si>
    <t>6204-2</t>
  </si>
  <si>
    <t>6204-3</t>
  </si>
  <si>
    <t>Lake</t>
  </si>
  <si>
    <t>7039-1</t>
  </si>
  <si>
    <t>NorthWestern Corporation</t>
  </si>
  <si>
    <t>OL-NA-CT</t>
  </si>
  <si>
    <t>Oil</t>
  </si>
  <si>
    <t>Neil Simpson II</t>
  </si>
  <si>
    <t>7504-2</t>
  </si>
  <si>
    <t>7504-GT1</t>
  </si>
  <si>
    <t>NG-NA-CT</t>
  </si>
  <si>
    <t>Natural Gas</t>
  </si>
  <si>
    <t>Hartzog</t>
  </si>
  <si>
    <t>8026-1</t>
  </si>
  <si>
    <t>Basin Electric Power Cooperative</t>
  </si>
  <si>
    <t>NA</t>
  </si>
  <si>
    <t>8026-2</t>
  </si>
  <si>
    <t>8026-3</t>
  </si>
  <si>
    <t>Arvada</t>
  </si>
  <si>
    <t>8028-2</t>
  </si>
  <si>
    <t>8028-3</t>
  </si>
  <si>
    <t>8028-1</t>
  </si>
  <si>
    <t>Barber Creek</t>
  </si>
  <si>
    <t>8030-1</t>
  </si>
  <si>
    <t>8030-2</t>
  </si>
  <si>
    <t>8030-3</t>
  </si>
  <si>
    <t>Jim Bridger</t>
  </si>
  <si>
    <t>8066-1</t>
  </si>
  <si>
    <t>Green River</t>
  </si>
  <si>
    <t>8066-2</t>
  </si>
  <si>
    <t>8066-3</t>
  </si>
  <si>
    <t>8066-4</t>
  </si>
  <si>
    <t>General Chemical</t>
  </si>
  <si>
    <t>54318-TG1</t>
  </si>
  <si>
    <t>General Chemical Corp</t>
  </si>
  <si>
    <t>54318-TG2</t>
  </si>
  <si>
    <t>Simplot Phosphates</t>
  </si>
  <si>
    <t>54472-GEN1</t>
  </si>
  <si>
    <t>SF Phosphates Ltd Co</t>
  </si>
  <si>
    <t>OL-RC-ST</t>
  </si>
  <si>
    <t>Beaver Creek Gas Plant</t>
  </si>
  <si>
    <t>55278-1</t>
  </si>
  <si>
    <t>Devon Energy Corporation</t>
  </si>
  <si>
    <t>55278-2</t>
  </si>
  <si>
    <t>Neil Simpson Gas Turbine #2</t>
  </si>
  <si>
    <t>55477-GT2</t>
  </si>
  <si>
    <t>Wygen 1</t>
  </si>
  <si>
    <t>55479-0001</t>
  </si>
  <si>
    <t>Shute Creek Facility</t>
  </si>
  <si>
    <t>56312-021A</t>
  </si>
  <si>
    <t>Exxon Mobil Corporation</t>
  </si>
  <si>
    <t>56312-021B</t>
  </si>
  <si>
    <t>56312-021C</t>
  </si>
  <si>
    <t>Wygen 2</t>
  </si>
  <si>
    <t>56319-0001</t>
  </si>
  <si>
    <t>HUC_8</t>
  </si>
  <si>
    <t>Number of Endangered/Threatened Species</t>
  </si>
  <si>
    <t>10020007_WY</t>
  </si>
  <si>
    <t>10020008_WY</t>
  </si>
  <si>
    <t>10070001_WY</t>
  </si>
  <si>
    <t>10070002_WY</t>
  </si>
  <si>
    <t>10070006_WY</t>
  </si>
  <si>
    <t>10080001_WY</t>
  </si>
  <si>
    <t>10080002_WY</t>
  </si>
  <si>
    <t>10080003_WY</t>
  </si>
  <si>
    <t>10080004_WY</t>
  </si>
  <si>
    <t>10080005_WY</t>
  </si>
  <si>
    <t>10080006_WY</t>
  </si>
  <si>
    <t>10080007_WY</t>
  </si>
  <si>
    <t>10080008_WY</t>
  </si>
  <si>
    <t>10080009_WY</t>
  </si>
  <si>
    <t>10080010_WY</t>
  </si>
  <si>
    <t>10080011_WY</t>
  </si>
  <si>
    <t>10080012_WY</t>
  </si>
  <si>
    <t>10080013_WY</t>
  </si>
  <si>
    <t>10080014_WY</t>
  </si>
  <si>
    <t>10080016_WY</t>
  </si>
  <si>
    <t>10090101_WY</t>
  </si>
  <si>
    <t>10090201_WY</t>
  </si>
  <si>
    <t>10090202_WY</t>
  </si>
  <si>
    <t>10090203_WY</t>
  </si>
  <si>
    <t>10090204_WY</t>
  </si>
  <si>
    <t>10090205_WY</t>
  </si>
  <si>
    <t>10090206_WY</t>
  </si>
  <si>
    <t>10090207_WY</t>
  </si>
  <si>
    <t>10090208_WY</t>
  </si>
  <si>
    <t>10110201_WY</t>
  </si>
  <si>
    <t>10120101_WY</t>
  </si>
  <si>
    <t>10120102_WY</t>
  </si>
  <si>
    <t>10120103_WY</t>
  </si>
  <si>
    <t>10120104_WY</t>
  </si>
  <si>
    <t>10120105_WY</t>
  </si>
  <si>
    <t>10120106_WY</t>
  </si>
  <si>
    <t>10120107_WY</t>
  </si>
  <si>
    <t>10120108_WY</t>
  </si>
  <si>
    <t>10120201_WY</t>
  </si>
  <si>
    <t>10120202_WY</t>
  </si>
  <si>
    <t>10120203_WY</t>
  </si>
  <si>
    <t>10150002_WY</t>
  </si>
  <si>
    <t>10180002_WY</t>
  </si>
  <si>
    <t>10180003_WY</t>
  </si>
  <si>
    <t>10180004_WY</t>
  </si>
  <si>
    <t>10180005_WY</t>
  </si>
  <si>
    <t>10180006_WY</t>
  </si>
  <si>
    <t>10180007_WY</t>
  </si>
  <si>
    <t>10180008_WY</t>
  </si>
  <si>
    <t>10180009_WY</t>
  </si>
  <si>
    <t>10180010_WY</t>
  </si>
  <si>
    <t>10180011_WY</t>
  </si>
  <si>
    <t>10180012_WY</t>
  </si>
  <si>
    <t>10180013_WY</t>
  </si>
  <si>
    <t>10190007_WY</t>
  </si>
  <si>
    <t>10190008_WY</t>
  </si>
  <si>
    <t>10190009_WY</t>
  </si>
  <si>
    <t>10190015_WY</t>
  </si>
  <si>
    <t>10190016_WY</t>
  </si>
  <si>
    <t>10190017_WY</t>
  </si>
  <si>
    <t>14040101_WY</t>
  </si>
  <si>
    <t>14040102_WY</t>
  </si>
  <si>
    <t>14040103_WY</t>
  </si>
  <si>
    <t>14040104_WY</t>
  </si>
  <si>
    <t>14040105_WY</t>
  </si>
  <si>
    <t>14040106_WY</t>
  </si>
  <si>
    <t>14040107_WY</t>
  </si>
  <si>
    <t>14040108_WY</t>
  </si>
  <si>
    <t>14040109_WY</t>
  </si>
  <si>
    <t>14040200_WY</t>
  </si>
  <si>
    <t>14050003_WY</t>
  </si>
  <si>
    <t>14050004_WY</t>
  </si>
  <si>
    <t>16010101_WY</t>
  </si>
  <si>
    <t>16010102_WY</t>
  </si>
  <si>
    <t>16020101_WY</t>
  </si>
  <si>
    <t>17040101_WY</t>
  </si>
  <si>
    <t>17040102_WY</t>
  </si>
  <si>
    <t>17040103_WY</t>
  </si>
  <si>
    <t>17040104_WY</t>
  </si>
  <si>
    <t>17040105_WY</t>
  </si>
  <si>
    <t>17040202_WY</t>
  </si>
  <si>
    <t>17040203_WY</t>
  </si>
  <si>
    <t>17040204_WY</t>
  </si>
  <si>
    <t>Water Consumptive Use M&amp;I Current</t>
  </si>
  <si>
    <t>County</t>
  </si>
  <si>
    <t>Source</t>
  </si>
  <si>
    <t>CU AFY</t>
  </si>
  <si>
    <t>Big Horn</t>
  </si>
  <si>
    <t>Fremont</t>
  </si>
  <si>
    <t>Park</t>
  </si>
  <si>
    <t>Hot Springs</t>
  </si>
  <si>
    <t>Washakie</t>
  </si>
  <si>
    <t>Teton</t>
  </si>
  <si>
    <t>Airport Bench Water &amp; Sewer District</t>
  </si>
  <si>
    <t>B&amp;K Mobile Home Park</t>
  </si>
  <si>
    <t>Basin</t>
  </si>
  <si>
    <t>Big Valley &amp; Crossed Arrows Improvement District</t>
  </si>
  <si>
    <t>Burlington</t>
  </si>
  <si>
    <t>Byron, Town of</t>
  </si>
  <si>
    <t>Cody, City of</t>
  </si>
  <si>
    <t>Cooper Sub Mobile Home Park</t>
  </si>
  <si>
    <t>Cowley</t>
  </si>
  <si>
    <t>Cozy Mobile Home Park</t>
  </si>
  <si>
    <t>Deaver Municipal Water System</t>
  </si>
  <si>
    <t>Dubois Water System</t>
  </si>
  <si>
    <t>First Fike Subdivision</t>
  </si>
  <si>
    <t>Frannie, Town of</t>
  </si>
  <si>
    <t>Gardens North Homeowners Association</t>
  </si>
  <si>
    <t>Green Acres Village</t>
  </si>
  <si>
    <t>Greybull</t>
  </si>
  <si>
    <t>Hudson, Town of</t>
  </si>
  <si>
    <t>Hyatville WC</t>
  </si>
  <si>
    <t>Jeffrey City Water &amp; Sewer District</t>
  </si>
  <si>
    <t>Juby's MHP</t>
  </si>
  <si>
    <t>Juniper Park Water Association</t>
  </si>
  <si>
    <t>Lander, City of</t>
  </si>
  <si>
    <t>Lovell, Town of</t>
  </si>
  <si>
    <t>Manderson</t>
  </si>
  <si>
    <t>Meeteetse, Town of</t>
  </si>
  <si>
    <t>Mountain View Acres</t>
  </si>
  <si>
    <t>North End Water Users</t>
  </si>
  <si>
    <t>Northwest Rural Water District</t>
  </si>
  <si>
    <t>Pavillion</t>
  </si>
  <si>
    <t>Powell, City of</t>
  </si>
  <si>
    <t>Raintree Estates</t>
  </si>
  <si>
    <t>Red Lane Domestic Water, Inc.</t>
  </si>
  <si>
    <t>Redd Fox Park HOA</t>
  </si>
  <si>
    <t>Rivers Bend Trailer Court</t>
  </si>
  <si>
    <t>Riverton, City of</t>
  </si>
  <si>
    <t>Riverton, Town of</t>
  </si>
  <si>
    <t>Second Fike Subdivision</t>
  </si>
  <si>
    <t>Shell Valley, West Water &amp; Sewer</t>
  </si>
  <si>
    <t>Shell Water Users, Inc.</t>
  </si>
  <si>
    <t>Shoshone Municipal Pipeline</t>
  </si>
  <si>
    <t>Shoshoni</t>
  </si>
  <si>
    <t>South Big Horn Co. JPB</t>
  </si>
  <si>
    <t>South Worland Water Users, Inc.</t>
  </si>
  <si>
    <t>Spencer Homesites</t>
  </si>
  <si>
    <t>Sunridge Estates</t>
  </si>
  <si>
    <t>Ten Sleep</t>
  </si>
  <si>
    <t>Thermopolis</t>
  </si>
  <si>
    <t>Thermopolis, Town of</t>
  </si>
  <si>
    <t>Warm Springs Water District</t>
  </si>
  <si>
    <t>Washakie Rural Water System</t>
  </si>
  <si>
    <t>Worland Utilities Commission</t>
  </si>
  <si>
    <t>Yellowstone NP Mammoth Hot Spring</t>
  </si>
  <si>
    <t>Yellowstone NP Old Faithful</t>
  </si>
  <si>
    <t>Monroe Ave Mobile Home Park</t>
  </si>
  <si>
    <t>North Riverton Water &amp; Sewer</t>
  </si>
  <si>
    <t>Sunnyside Mobile Home Park</t>
  </si>
  <si>
    <t>Withdrawal gpd</t>
  </si>
  <si>
    <t>Withdrawal gpd (by location)</t>
  </si>
  <si>
    <t>Withdrawal AFY (by location)</t>
  </si>
  <si>
    <t>CU AFY (by location)</t>
  </si>
  <si>
    <t>Municipal Wind/BigHorn Basin  (Scroll down for more basins)</t>
  </si>
  <si>
    <t>Municipal Snake Salt River Basin  (Scroll down for more basins)</t>
  </si>
  <si>
    <t>Location</t>
  </si>
  <si>
    <t>Water System/ Location</t>
  </si>
  <si>
    <t>Etna Water &amp; Sewer District</t>
  </si>
  <si>
    <t>Fairview Water &amp; Sewer District</t>
  </si>
  <si>
    <t>Freedom Water and Sewer District</t>
  </si>
  <si>
    <t>Grover Water and Sewer District</t>
  </si>
  <si>
    <t>Happy Valley Pipeline Company</t>
  </si>
  <si>
    <t>Kennington Springs Pipeline Company</t>
  </si>
  <si>
    <t>Nordic Ranches Subdivision</t>
  </si>
  <si>
    <t>North Alpine Special Service District</t>
  </si>
  <si>
    <t>Osmond Community</t>
  </si>
  <si>
    <t>Smoot Water &amp; Sewer District</t>
  </si>
  <si>
    <t>Star Valley Ranch Association</t>
  </si>
  <si>
    <t>Star Valley Ranch RV Park</t>
  </si>
  <si>
    <t>Star Valley Trailer Court</t>
  </si>
  <si>
    <t>Town of Afton</t>
  </si>
  <si>
    <t>Town of Alpine</t>
  </si>
  <si>
    <t>Town of Thayne</t>
  </si>
  <si>
    <t>Westview Village</t>
  </si>
  <si>
    <t>Willow Creek Pipeline Company</t>
  </si>
  <si>
    <t>Gros Ventre North Subdivision</t>
  </si>
  <si>
    <t>Indian Paintbrush</t>
  </si>
  <si>
    <t>Rafter J Subdivision H.O.A.</t>
  </si>
  <si>
    <t>Spring Creek Improvement District</t>
  </si>
  <si>
    <t>Squaw Creek Water District</t>
  </si>
  <si>
    <t>Alta Community Pipeline</t>
  </si>
  <si>
    <t>Aspens I/II Water and Sewer District</t>
  </si>
  <si>
    <t>Bar-B-Bar Subdivision</t>
  </si>
  <si>
    <t>C-V Ranches</t>
  </si>
  <si>
    <t>Evans Mobile Home Court</t>
  </si>
  <si>
    <t>Gros Ventre Butte West (Bar Y Estates)</t>
  </si>
  <si>
    <t>High Country Subdivision</t>
  </si>
  <si>
    <t>Indian Springs</t>
  </si>
  <si>
    <t>J_W Subdivision</t>
  </si>
  <si>
    <t>Little Horsethief Canyon</t>
  </si>
  <si>
    <t>Melody Ranch</t>
  </si>
  <si>
    <t>Millward Trailer Park</t>
  </si>
  <si>
    <t>River Meadows H.O.A.</t>
  </si>
  <si>
    <t>Saddle Butte Subdivision</t>
  </si>
  <si>
    <t>Skyline Ranch Improvement and Service District</t>
  </si>
  <si>
    <t>Snake River Mobile Home Park</t>
  </si>
  <si>
    <t>South Park Village Subdivision</t>
  </si>
  <si>
    <t>Targhee Towne Water Company</t>
  </si>
  <si>
    <t>Targhee Village</t>
  </si>
  <si>
    <t>Teton Shadows H.O.A.</t>
  </si>
  <si>
    <t>Teton Village Water and Sewer District</t>
  </si>
  <si>
    <t>Town of Jackson</t>
  </si>
  <si>
    <t>Wilson Meadows</t>
  </si>
  <si>
    <t>Lincoln</t>
  </si>
  <si>
    <t>Municipal Powder Tongue Basin  (Scroll down for more basins)</t>
  </si>
  <si>
    <t>Dayton</t>
  </si>
  <si>
    <t>Ranchester</t>
  </si>
  <si>
    <t>Sheridan</t>
  </si>
  <si>
    <t>Soldier Creek</t>
  </si>
  <si>
    <t>Kaycee</t>
  </si>
  <si>
    <t>Linch Utility</t>
  </si>
  <si>
    <t>Edgerton</t>
  </si>
  <si>
    <t>Midwest</t>
  </si>
  <si>
    <t>Buffalo</t>
  </si>
  <si>
    <t>Clearmont</t>
  </si>
  <si>
    <t>Eight Mile Subdivision</t>
  </si>
  <si>
    <t>Heritage Village W&amp;SD</t>
  </si>
  <si>
    <t>Means W&amp;SD</t>
  </si>
  <si>
    <t>Anderson I&amp;SD</t>
  </si>
  <si>
    <t>Cook Road</t>
  </si>
  <si>
    <t>Countryside WUA</t>
  </si>
  <si>
    <t>Green Valley Estates I&amp;SD</t>
  </si>
  <si>
    <t>Pine Butte I&amp;SD</t>
  </si>
  <si>
    <t>Johnson</t>
  </si>
  <si>
    <t>Natrona</t>
  </si>
  <si>
    <t>Campbell</t>
  </si>
  <si>
    <t>Depletion gpd</t>
  </si>
  <si>
    <t>Depletion AFY (by location)</t>
  </si>
  <si>
    <t>Town of Medicine Bow</t>
  </si>
  <si>
    <t>Town of Elk Mountain</t>
  </si>
  <si>
    <t>Deer Haven Mobile Home Park</t>
  </si>
  <si>
    <t>Sierra Madre JPB</t>
  </si>
  <si>
    <t>Town of Hanna</t>
  </si>
  <si>
    <t>Town of Rock River</t>
  </si>
  <si>
    <t>Town of Sinclair</t>
  </si>
  <si>
    <t>Town of Encampment</t>
  </si>
  <si>
    <t>Town of Saratoga</t>
  </si>
  <si>
    <t>City of Rawlins Water System</t>
  </si>
  <si>
    <t>Both</t>
  </si>
  <si>
    <t>Town of Guernsey</t>
  </si>
  <si>
    <t>Riverside Trailer Court</t>
  </si>
  <si>
    <t>Broken Wrench LLC</t>
  </si>
  <si>
    <t>Town of Hartville</t>
  </si>
  <si>
    <t>Town of Glenrock</t>
  </si>
  <si>
    <t>Town of Glendo</t>
  </si>
  <si>
    <t>Countryside Court</t>
  </si>
  <si>
    <t>Town of Rolling Hills</t>
  </si>
  <si>
    <t>Fairway Estates</t>
  </si>
  <si>
    <t>Ingram Water Company/ Teton Homes</t>
  </si>
  <si>
    <t>Town of Evansville</t>
  </si>
  <si>
    <t>Central Wyoming Regional Water System (Casper)</t>
  </si>
  <si>
    <t>Town of Douglas</t>
  </si>
  <si>
    <t>Town of Lingle</t>
  </si>
  <si>
    <t>Torrington Municipal Water System</t>
  </si>
  <si>
    <t>South Torrington Water &amp; Sewer</t>
  </si>
  <si>
    <t>Potlatch Trailer Court</t>
  </si>
  <si>
    <t>Town of Fort Laramie</t>
  </si>
  <si>
    <t>Cottonwood Acres</t>
  </si>
  <si>
    <t>Dillman Estates</t>
  </si>
  <si>
    <t>Country Meadow Estates</t>
  </si>
  <si>
    <t>Wyoming Technical Institute</t>
  </si>
  <si>
    <t>Centennial Water &amp; Sewage</t>
  </si>
  <si>
    <t>Antelope Ridge H.O.A.</t>
  </si>
  <si>
    <t>City of Laramie</t>
  </si>
  <si>
    <t>Town of Wheatland</t>
  </si>
  <si>
    <t>Town of Chugwater</t>
  </si>
  <si>
    <t>Y-O Investments, Inc.</t>
  </si>
  <si>
    <t>Town of Yoder Water System</t>
  </si>
  <si>
    <t>La Grange</t>
  </si>
  <si>
    <t>Orchard Valley Water Company</t>
  </si>
  <si>
    <t>Evergreen Park LLC</t>
  </si>
  <si>
    <t>Town of Pine Bluffs</t>
  </si>
  <si>
    <t>Miller Lower Mobile Home Park</t>
  </si>
  <si>
    <t>Burns Board of Public Utilities</t>
  </si>
  <si>
    <t>Town of Albin</t>
  </si>
  <si>
    <t>High Plains Ranch</t>
  </si>
  <si>
    <t>Hide-a-Way Mobile Home Park</t>
  </si>
  <si>
    <t>Avalon Mobile Manor</t>
  </si>
  <si>
    <t>Winchester Hills</t>
  </si>
  <si>
    <t>AAA Mobile Home Park</t>
  </si>
  <si>
    <t>Carpenter Water &amp; Sewer District</t>
  </si>
  <si>
    <t>Cheyenne Board of Public Utilities</t>
  </si>
  <si>
    <t>County/Subbasin</t>
  </si>
  <si>
    <t>Albany/Above Pathfinder</t>
  </si>
  <si>
    <t>Fremont/Above Pathfinder</t>
  </si>
  <si>
    <t>Carbon/Above Pathfinder</t>
  </si>
  <si>
    <t>Carbon/ Above Pathfinder</t>
  </si>
  <si>
    <t>Platte/Pathfinder to Guernsey</t>
  </si>
  <si>
    <t>Natrona/Pathfinder to Guernsey</t>
  </si>
  <si>
    <t>Converse/Pathfinder to Guernsey</t>
  </si>
  <si>
    <t>Goshen/Guernsey to State Line</t>
  </si>
  <si>
    <t>Albany/Upper Laramie</t>
  </si>
  <si>
    <t>Platte/Lower Laramie</t>
  </si>
  <si>
    <t>Goshen/Horse Creek</t>
  </si>
  <si>
    <t>Laramie/South Platte</t>
  </si>
  <si>
    <t>Municipal Platte River Basin  (Scroll down for more basins)</t>
  </si>
  <si>
    <t>Municipal Northeast Basin  (Scroll down for more basins)</t>
  </si>
  <si>
    <t>American Road</t>
  </si>
  <si>
    <t>Antelope Valley</t>
  </si>
  <si>
    <t>Cedar Hills</t>
  </si>
  <si>
    <t>Central Campbell Co I&amp;SD</t>
  </si>
  <si>
    <t>Collins Heights</t>
  </si>
  <si>
    <t>Crestview</t>
  </si>
  <si>
    <t>Force Road JPB</t>
  </si>
  <si>
    <t>Fox Park I&amp;SD</t>
  </si>
  <si>
    <t>Freedom Hills</t>
  </si>
  <si>
    <t>Gillette</t>
  </si>
  <si>
    <t>Newton Industrial Park I&amp;SD</t>
  </si>
  <si>
    <t>Peoples I&amp;SD</t>
  </si>
  <si>
    <t>Southfork Estates</t>
  </si>
  <si>
    <t>Wessex I&amp;SD</t>
  </si>
  <si>
    <t>Westridge WUA</t>
  </si>
  <si>
    <t>Wright</t>
  </si>
  <si>
    <t>Hulett</t>
  </si>
  <si>
    <t>Crook</t>
  </si>
  <si>
    <t>Moorcroft</t>
  </si>
  <si>
    <t>Pine Haven</t>
  </si>
  <si>
    <t>Sundance</t>
  </si>
  <si>
    <t>Vista West I&amp;SD</t>
  </si>
  <si>
    <t>Lance Creek W&amp;SD</t>
  </si>
  <si>
    <t>Niobrara</t>
  </si>
  <si>
    <t>Lusk</t>
  </si>
  <si>
    <t>Manville</t>
  </si>
  <si>
    <t>Cambria I&amp;SD</t>
  </si>
  <si>
    <t>Weston</t>
  </si>
  <si>
    <t>Newcastle</t>
  </si>
  <si>
    <t>Osage WD</t>
  </si>
  <si>
    <t>Salt Creek WD</t>
  </si>
  <si>
    <t>Upton</t>
  </si>
  <si>
    <t>West End WD</t>
  </si>
  <si>
    <t>Municipal Green River Basin  (Scroll down for more basins)</t>
  </si>
  <si>
    <t>Town of Baggs</t>
  </si>
  <si>
    <t>Bridger Valley Joint Powers Board</t>
  </si>
  <si>
    <t>Town of Dixon</t>
  </si>
  <si>
    <t>Town of Granger</t>
  </si>
  <si>
    <t>Kemmerer-Diamondville Joint Powers Water Board</t>
  </si>
  <si>
    <t>Town of LaBarge</t>
  </si>
  <si>
    <t>Town of Pinedale</t>
  </si>
  <si>
    <t>Green River/Rock Springs/Sweetwater County Joint Powers Water Board</t>
  </si>
  <si>
    <t>Carbon</t>
  </si>
  <si>
    <t>Uinta</t>
  </si>
  <si>
    <t>Sweetwater</t>
  </si>
  <si>
    <t>Sublette</t>
  </si>
  <si>
    <t>Town of Bairoil</t>
  </si>
  <si>
    <t>Town of Big Piney</t>
  </si>
  <si>
    <t>Town of Marbleton</t>
  </si>
  <si>
    <t>Town of Opal</t>
  </si>
  <si>
    <t>Town of Superior</t>
  </si>
  <si>
    <t>Town of Wamsutter</t>
  </si>
  <si>
    <t>Depletion AFY</t>
  </si>
  <si>
    <t>Withdrawal AFY</t>
  </si>
  <si>
    <t>Cokeville</t>
  </si>
  <si>
    <t>Evanston</t>
  </si>
  <si>
    <t>Municipal Bear River Basin</t>
  </si>
  <si>
    <t>Domestic Wind/Big Horn Basin (Scroll Down for more Basins</t>
  </si>
  <si>
    <t>County Population USCB 2010</t>
  </si>
  <si>
    <t>HUC 8 by County Pop USCB 2010</t>
  </si>
  <si>
    <t>Ratio</t>
  </si>
  <si>
    <t>Estimated Domestic Pop by County</t>
  </si>
  <si>
    <t>Estimated Domestic Pop by HUC 8</t>
  </si>
  <si>
    <t>Average use gpd</t>
  </si>
  <si>
    <t>Average Use AFY</t>
  </si>
  <si>
    <t>Average CU AFY</t>
  </si>
  <si>
    <t>Domestic Snake Salt River Basin (Scroll down for more basins)</t>
  </si>
  <si>
    <t>Buffalo Valley Public Water District</t>
  </si>
  <si>
    <t>Highland Park Subdivision</t>
  </si>
  <si>
    <t>Gros Ventre Utility (Jackson Hole Golf &amp; Tennis)</t>
  </si>
  <si>
    <t>City of Driggs Idaho</t>
  </si>
  <si>
    <t>2000 Population</t>
  </si>
  <si>
    <t>2010 Population</t>
  </si>
  <si>
    <t>Growth Rate</t>
  </si>
  <si>
    <t xml:space="preserve">2010 CU AFY </t>
  </si>
  <si>
    <t>2000 CU AFY</t>
  </si>
  <si>
    <t>Subbasin</t>
  </si>
  <si>
    <t>Salt</t>
  </si>
  <si>
    <t>Snake</t>
  </si>
  <si>
    <t>Total Pop by Subbasin 2000</t>
  </si>
  <si>
    <t>Pop in HUC 8 2000</t>
  </si>
  <si>
    <t>Domestic Water Use by Subbasin gpd</t>
  </si>
  <si>
    <t>Domestic Water Use by HUC 8 gpd</t>
  </si>
  <si>
    <t>Decimal multiplier for CU</t>
  </si>
  <si>
    <t>Domestic Water CU gpd</t>
  </si>
  <si>
    <t>Domestic Water CU AFY 2000</t>
  </si>
  <si>
    <t>2010 Pop by HUC 8</t>
  </si>
  <si>
    <t>Growth Rate using 2000 and 2010 Pop</t>
  </si>
  <si>
    <t>Domestic Water CU AFY 2010</t>
  </si>
  <si>
    <t>Domestic Powder Tongue River Basin (Scroll down for more basins)</t>
  </si>
  <si>
    <t>2000 Domestic Pop</t>
  </si>
  <si>
    <t>2000 Average Water Use/CU gpd</t>
  </si>
  <si>
    <t>2000 Average Water Use/CU Afy</t>
  </si>
  <si>
    <t>2000 Total Pop by County and HUC 8</t>
  </si>
  <si>
    <t>2010 Total Pop by County and HUC 8</t>
  </si>
  <si>
    <t>2010 Average CU AFY</t>
  </si>
  <si>
    <t>Number of Wells by County and Subbasin from Memorandum</t>
  </si>
  <si>
    <t>Estimated Avg Water Use gpd</t>
  </si>
  <si>
    <t>HUC</t>
  </si>
  <si>
    <t>Above Pathfinder</t>
  </si>
  <si>
    <t>Albany</t>
  </si>
  <si>
    <t>Converse</t>
  </si>
  <si>
    <t>Pathfinder to Guernsey</t>
  </si>
  <si>
    <t>Goshen</t>
  </si>
  <si>
    <t>Platte</t>
  </si>
  <si>
    <t>Guernsey to State Line</t>
  </si>
  <si>
    <t>Upper Laramie</t>
  </si>
  <si>
    <t>Lower Laramie</t>
  </si>
  <si>
    <t>Laramie</t>
  </si>
  <si>
    <t>Horse Creek</t>
  </si>
  <si>
    <t>South Platte</t>
  </si>
  <si>
    <t># of wells by County &amp; Subbasin from ArcMap</t>
  </si>
  <si>
    <t># of Wells by County, subbasin, HUC 8 from Arc</t>
  </si>
  <si>
    <t>Ratio of HUC 8/County wells from Arc</t>
  </si>
  <si>
    <t>Estimated Avg Water Use gpd by HUC 8/County/Subbasin</t>
  </si>
  <si>
    <t>Population</t>
  </si>
  <si>
    <t>Municipal Pop by County and HUC 8</t>
  </si>
  <si>
    <t>Total 2000 Pop by County and HUC 8</t>
  </si>
  <si>
    <t>Domestic Pop by County and HUC 8 2000</t>
  </si>
  <si>
    <t>Average 2000 Water Use gpd</t>
  </si>
  <si>
    <t>Average 2000 Water Use AFY</t>
  </si>
  <si>
    <t>Total 2010 Pop by County and HUC 8</t>
  </si>
  <si>
    <t>Average 2010 Water Use AFY</t>
  </si>
  <si>
    <t>Average Water Use gpd</t>
  </si>
  <si>
    <t>Average Water Use AFY</t>
  </si>
  <si>
    <t>2000 Municipal Population</t>
  </si>
  <si>
    <t>Rural Pop by HUC 8</t>
  </si>
  <si>
    <t>Total 2000 Rural Pop</t>
  </si>
  <si>
    <t>Total Domestic Use AFY</t>
  </si>
  <si>
    <t>2000 Domestic Use by HUC 8 AFY</t>
  </si>
  <si>
    <t>2000 Pop</t>
  </si>
  <si>
    <t>2010 Pop</t>
  </si>
  <si>
    <t>2010 Domestic Use by HUC 8 AFY</t>
  </si>
  <si>
    <t>Domestic Bear River Basin</t>
  </si>
  <si>
    <t>Domestic Green River Basin (Scroll down for more basins)</t>
  </si>
  <si>
    <t>Domestic Northeast River Basin (Scroll down for more basins)</t>
  </si>
  <si>
    <t>Domestic Platte River Basin (Scroll down for more basins)</t>
  </si>
  <si>
    <t>Industrial Wind/Bighorn Basin (Scroll down for more basins)</t>
  </si>
  <si>
    <t>2010 County Pop</t>
  </si>
  <si>
    <t>2010 Pop by HUC 8 &amp; County</t>
  </si>
  <si>
    <t>Industrial GW Wdwls mgd (Fresh)</t>
  </si>
  <si>
    <t>Mining GW Wdwls mgd (Fresh)</t>
  </si>
  <si>
    <t>Mining GW Wdwls mgd (Saline)</t>
  </si>
  <si>
    <t>Industrial SW Wdwls mgd (Fresh)</t>
  </si>
  <si>
    <t>Mining SW Wdwls mgd (Fresh)</t>
  </si>
  <si>
    <t>Industrial CU % Total GW Use (Fresh)</t>
  </si>
  <si>
    <t>Mining CU% Total GW Use (Fresh)</t>
  </si>
  <si>
    <t>Mining CU % Total GW Use (Saline)</t>
  </si>
  <si>
    <t>Industrial SW Consumptive Use</t>
  </si>
  <si>
    <t>Mining SW Total Wdwls</t>
  </si>
  <si>
    <t>Mining SW Consumptive Use</t>
  </si>
  <si>
    <t>Industrial SW CU % Total Use</t>
  </si>
  <si>
    <t>Mining SW CU % Total Use</t>
  </si>
  <si>
    <t>Industrial GW CU mgd (Fresh)</t>
  </si>
  <si>
    <t>Mining GW CU mgd (Fresh)</t>
  </si>
  <si>
    <t>Mining GW CU mgd (Saline)</t>
  </si>
  <si>
    <t>Industrial SW CU mgd (Fresh)</t>
  </si>
  <si>
    <t>Mining SW CU mgd (Fresh)</t>
  </si>
  <si>
    <t>Industrial SW Total Wdwls mgd</t>
  </si>
  <si>
    <t>Industrial GW CU AFY (Fresh)</t>
  </si>
  <si>
    <t>Mining GW CU AFY (Fresh)</t>
  </si>
  <si>
    <t>Mining GW CU AFY (Saline)</t>
  </si>
  <si>
    <t>Industrial SW CU AFY (Fresh)</t>
  </si>
  <si>
    <t>Mining SW CU AFY (Fresh)</t>
  </si>
  <si>
    <t>Industrial Total CU AFY by County</t>
  </si>
  <si>
    <t>Industrial Total CU AFY by HUC 8 &amp; County</t>
  </si>
  <si>
    <t># of Wells by County</t>
  </si>
  <si>
    <t># of Wells by County and HUC 8</t>
  </si>
  <si>
    <t>Mining GW CU AFY (Fresh) by County</t>
  </si>
  <si>
    <t>Mining GW CU AFY (Saline) by County</t>
  </si>
  <si>
    <t>Mining GW CU AFY Total by County</t>
  </si>
  <si>
    <t>Mining GW CU AFY Total by HUC 8 &amp; County</t>
  </si>
  <si>
    <t>Acres by County</t>
  </si>
  <si>
    <t>Acres by HUC 8 and County</t>
  </si>
  <si>
    <t>Mining SW CU AFY by County</t>
  </si>
  <si>
    <t>Mining SW CU AFY by HUC 8 &amp; County</t>
  </si>
  <si>
    <t>Total Industrial/Mining CU AFY by HUC 8 &amp; County</t>
  </si>
  <si>
    <t>Total Industrial/Mining CU AFY by HUC 8</t>
  </si>
  <si>
    <t>Industrial Snake/Salt River Basin (Scroll down for more basins)</t>
  </si>
  <si>
    <t>Entity</t>
  </si>
  <si>
    <t>Estimated Use AFY</t>
  </si>
  <si>
    <t>Star Valley Cheese Corporation</t>
  </si>
  <si>
    <t>Thayne</t>
  </si>
  <si>
    <t>Northern Foods</t>
  </si>
  <si>
    <t>Afton</t>
  </si>
  <si>
    <t>Water Star Bottling Company</t>
  </si>
  <si>
    <t>Smoky Canyon Mine</t>
  </si>
  <si>
    <t>10 miles west of Afton</t>
  </si>
  <si>
    <t>Caribou, ID</t>
  </si>
  <si>
    <t>Industrial CU AFY</t>
  </si>
  <si>
    <t>2010 CU AFY</t>
  </si>
  <si>
    <t>2010 Depletion AFY (by Location</t>
  </si>
  <si>
    <t>Industrial Powder Tongue River Basin (Scroll down for more basins)</t>
  </si>
  <si>
    <t>Reservoir</t>
  </si>
  <si>
    <t>Water Right Holder</t>
  </si>
  <si>
    <t>Wdwl AFY</t>
  </si>
  <si>
    <t>Ratio of Wdwl to CU from 1995 USGS</t>
  </si>
  <si>
    <t>Healy Reservoir</t>
  </si>
  <si>
    <t>Lake DeSmet Reservoir</t>
  </si>
  <si>
    <t>Reynolds High Dam</t>
  </si>
  <si>
    <t>Lower Clear Creek Reservoir</t>
  </si>
  <si>
    <t>Reynolds Box Elder Reservoir</t>
  </si>
  <si>
    <t>Reynolds Shell Creek Reservoir</t>
  </si>
  <si>
    <t>Texaco, Inc.</t>
  </si>
  <si>
    <t>Reynolds Mining Corporation</t>
  </si>
  <si>
    <t>Lower Clear Creek</t>
  </si>
  <si>
    <t>Industrial Platte River Basin (Scroll down for more basins)</t>
  </si>
  <si>
    <t>User</t>
  </si>
  <si>
    <t>Total Permitted Yield gpm</t>
  </si>
  <si>
    <t>Consumptive Use gpm by User</t>
  </si>
  <si>
    <t>Pathfinder Mines Corporation</t>
  </si>
  <si>
    <t>Kennecott Uranium Company * Green Mountain Mining Venurre</t>
  </si>
  <si>
    <t>Arch of Wyoming</t>
  </si>
  <si>
    <t>Western Nuclear</t>
  </si>
  <si>
    <t>Power Resources Inc. (Previously Kerr McGee Nuclear Corp)</t>
  </si>
  <si>
    <t>US Energy Corporation</t>
  </si>
  <si>
    <t>Cyprus Coal Company</t>
  </si>
  <si>
    <t>Energy Development Company</t>
  </si>
  <si>
    <t>BP North America (Amoco Production Company)</t>
  </si>
  <si>
    <t>not available</t>
  </si>
  <si>
    <t>Conoco-Phillips (Conoco, Continental Oil Company)</t>
  </si>
  <si>
    <t>Marathon Oil Company</t>
  </si>
  <si>
    <t>Gulf Oil Corporation</t>
  </si>
  <si>
    <t>Getty Oil Company</t>
  </si>
  <si>
    <t>Beaver Divide Oil Co. Previously VANWYO Petroleum Co.</t>
  </si>
  <si>
    <t>Fort Steele Petroleum Company</t>
  </si>
  <si>
    <t>Board of Albany County Commissioners</t>
  </si>
  <si>
    <t>J.J. Wagoner and W.T. Perynam</t>
  </si>
  <si>
    <t>Rawlins Shearing Co.</t>
  </si>
  <si>
    <t>Grace Boylan</t>
  </si>
  <si>
    <t>Power Resources, Inc.</t>
  </si>
  <si>
    <t>Colorado Fuel and Iron Corp</t>
  </si>
  <si>
    <t>RAG Coal West, Inc</t>
  </si>
  <si>
    <t>Chevron Environmental Services</t>
  </si>
  <si>
    <t>Conoco-Phillips</t>
  </si>
  <si>
    <t>Union Oil and Gas Company</t>
  </si>
  <si>
    <t>Hondo Oil and Gas Company</t>
  </si>
  <si>
    <t>Farmers Union Central Exchange</t>
  </si>
  <si>
    <t>JTL Group</t>
  </si>
  <si>
    <t>Menter Sand and Gravel Company</t>
  </si>
  <si>
    <t>North Platte Water and Sewer District</t>
  </si>
  <si>
    <t>Equality State Bank</t>
  </si>
  <si>
    <t>General American Transportation</t>
  </si>
  <si>
    <t>Continental Oil Company</t>
  </si>
  <si>
    <t>Midwest Regining Company</t>
  </si>
  <si>
    <t>Producers and Refiners Corporation</t>
  </si>
  <si>
    <t>Consumptive Use AFY by User</t>
  </si>
  <si>
    <t>Technical Memorandum 4.3- Exhibit A-18</t>
  </si>
  <si>
    <t>Technical Memorandum 4.3- Exhibit A-24</t>
  </si>
  <si>
    <t>Technical Memorandum 4.3- Exhibit A-30</t>
  </si>
  <si>
    <t>Technical Memorandum 4.3- Exhibit A-36</t>
  </si>
  <si>
    <t>Frontier Refining Co.</t>
  </si>
  <si>
    <t>Coral Productions Company</t>
  </si>
  <si>
    <t>General Atlantic Resources, Inc.</t>
  </si>
  <si>
    <t>Martin Marietta Materials</t>
  </si>
  <si>
    <t>E.G. Sanders</t>
  </si>
  <si>
    <t>Read Readymix Co.</t>
  </si>
  <si>
    <t>Dyno-Nobel</t>
  </si>
  <si>
    <t>US Army Corp of Engineers</t>
  </si>
  <si>
    <t>Lodgepole Valley Potatoes, Inc.</t>
  </si>
  <si>
    <t>WYZINCO, Inc.</t>
  </si>
  <si>
    <t>Industrial Northeast Basin (Scroll down for more basins)</t>
  </si>
  <si>
    <t>Company</t>
  </si>
  <si>
    <t>Annual Use gal/yr</t>
  </si>
  <si>
    <t>Annual Use AFY</t>
  </si>
  <si>
    <t>Thunder Basin Coal Company</t>
  </si>
  <si>
    <t>Kennecott Energy</t>
  </si>
  <si>
    <t>Powder River Coal Company</t>
  </si>
  <si>
    <t>Wyoming Refining Company</t>
  </si>
  <si>
    <t>Black Thunder Mine</t>
  </si>
  <si>
    <t>Antelope Mine</t>
  </si>
  <si>
    <t>Cadero-Rojo Complex</t>
  </si>
  <si>
    <t>Jacobs Ranch</t>
  </si>
  <si>
    <t>Caballo Mine</t>
  </si>
  <si>
    <t>Groundwater/Surface Water Runoff</t>
  </si>
  <si>
    <t>City of Newcastle/Groundwater</t>
  </si>
  <si>
    <t>Industrial Green River Basin (Scroll down for more basins)</t>
  </si>
  <si>
    <t>Industrial User</t>
  </si>
  <si>
    <t>HUC 8 (POU)</t>
  </si>
  <si>
    <t>FMC Wyoming</t>
  </si>
  <si>
    <t>OCI Wyoming</t>
  </si>
  <si>
    <t>Solvay</t>
  </si>
  <si>
    <t>Church &amp; Dwight</t>
  </si>
  <si>
    <t>Exxon Shute Creek</t>
  </si>
  <si>
    <t>Use AFY</t>
  </si>
  <si>
    <t>Industrial Bear River Basin</t>
  </si>
  <si>
    <t>Whitney Canyon/Carter Creek Field</t>
  </si>
  <si>
    <t>BP Amoco</t>
  </si>
  <si>
    <t>Agriculture Wind Bighorn Basin (Scroll down for more basins)</t>
  </si>
  <si>
    <t>Basin Irrigated Acres</t>
  </si>
  <si>
    <t>HUC 8 Irrigated Acres</t>
  </si>
  <si>
    <t>Basin Annual CIR AFY</t>
  </si>
  <si>
    <t>HUC 8 Annual CIR AFY</t>
  </si>
  <si>
    <t>USGS 1995 Basin Stock Water Use mgd</t>
  </si>
  <si>
    <t>USGS 1995 HUC 8 Stock Water Use mgd</t>
  </si>
  <si>
    <t>Basin Stock Water Use from Report AFY</t>
  </si>
  <si>
    <t>HUC 8 Stock Water Use</t>
  </si>
  <si>
    <t>Total Agricultural Water Use AFY</t>
  </si>
  <si>
    <t>Agriculture Snake Salt River Basin (Scroll down for more basins)</t>
  </si>
  <si>
    <t>Depletions AFY</t>
  </si>
  <si>
    <t>Upper Salt</t>
  </si>
  <si>
    <t>Lower Salt</t>
  </si>
  <si>
    <t>Upper Snake</t>
  </si>
  <si>
    <t>Lower Snake</t>
  </si>
  <si>
    <t>Agriculture Powder Tongue River Basin (Scroll down for more basins)</t>
  </si>
  <si>
    <t>Source of Supply/Climatic Area</t>
  </si>
  <si>
    <t>Climatic Area Irrigated Acres</t>
  </si>
  <si>
    <t>Total Depletions AFY Normal Year by Climatic Area</t>
  </si>
  <si>
    <t>Total Depletions AFY</t>
  </si>
  <si>
    <t>Total Depletions AFY Normal Year by HUC 8</t>
  </si>
  <si>
    <t>Little Bighorn Basin</t>
  </si>
  <si>
    <t>Tongue River Basin</t>
  </si>
  <si>
    <t>Upper Clear Creek</t>
  </si>
  <si>
    <t>Upper Crazy Woman Creek</t>
  </si>
  <si>
    <t>Lower Crazy Woman Creek</t>
  </si>
  <si>
    <t>Upper Powder River</t>
  </si>
  <si>
    <t>South Fork Powder River</t>
  </si>
  <si>
    <t>Lower Powder River</t>
  </si>
  <si>
    <t>Little Powder River</t>
  </si>
  <si>
    <t>Agriculture Platte River Basin (Scroll down for more basins)</t>
  </si>
  <si>
    <t>Acres by Basin from Crop Report</t>
  </si>
  <si>
    <t>Acres by Basin from GIS</t>
  </si>
  <si>
    <t>Acres by HUC8/Basin from GIS</t>
  </si>
  <si>
    <t>CU AFY by Basin (Irrigation) (Tech 4.3)</t>
  </si>
  <si>
    <t>CU AFY by Basin (Livestock ) (Tech 4.3)</t>
  </si>
  <si>
    <t>Total CU AFY by Basin (Tech 4.3)</t>
  </si>
  <si>
    <t>Total CU AFY by HUC 8</t>
  </si>
  <si>
    <t>Total CU AFY</t>
  </si>
  <si>
    <t>Agriculture Northeast River Basin (Scroll down for more basins)</t>
  </si>
  <si>
    <t>Irrigated Acres by Basin</t>
  </si>
  <si>
    <t>Irrigated Acres by HUC 8</t>
  </si>
  <si>
    <t>SW CU AFY by Basin</t>
  </si>
  <si>
    <t>GW CU AFY by Basin</t>
  </si>
  <si>
    <t>Total CU AFY by Basin</t>
  </si>
  <si>
    <t>Little Missouri River</t>
  </si>
  <si>
    <t>Lower Beaver Creek</t>
  </si>
  <si>
    <t>Lower Belle Fourche River</t>
  </si>
  <si>
    <t>Lower Cheyenne River</t>
  </si>
  <si>
    <t>Middle Beaver Creek</t>
  </si>
  <si>
    <t>Middle Belle Fourche River</t>
  </si>
  <si>
    <t>Niobrara River</t>
  </si>
  <si>
    <t>Northern Tributaries to the Cheyenne River</t>
  </si>
  <si>
    <t>Redwater Creek</t>
  </si>
  <si>
    <t>Southern Tributaries to the Cheyenne River</t>
  </si>
  <si>
    <t>Upper Beaver Creek</t>
  </si>
  <si>
    <t>Upper Belle Fourche River</t>
  </si>
  <si>
    <t>2005 Agriculture CU AFY by Basin</t>
  </si>
  <si>
    <t>2015 Agriculture CU AFY by Basin</t>
  </si>
  <si>
    <t>2010 Agriculture CU Afy by Basin</t>
  </si>
  <si>
    <t>Agriculture Green River Basin (Scroll down for more basins)</t>
  </si>
  <si>
    <t>Streamflow</t>
  </si>
  <si>
    <t>Station #</t>
  </si>
  <si>
    <t>P1 CFS</t>
  </si>
  <si>
    <t>P5 CFS</t>
  </si>
  <si>
    <t>P10 CFS</t>
  </si>
  <si>
    <t>P20 CFS</t>
  </si>
  <si>
    <t>Avg CFS</t>
  </si>
  <si>
    <t>Bedford Water and Sewer District</t>
  </si>
  <si>
    <t>Agriculture Bear River Basin</t>
  </si>
  <si>
    <t>IWR AFY</t>
  </si>
  <si>
    <t>Total Agriculture Consumptive Use AFY</t>
  </si>
  <si>
    <t>Upper Division</t>
  </si>
  <si>
    <t>Central Division</t>
  </si>
  <si>
    <t>Aquifer Name</t>
  </si>
  <si>
    <t>Irrigation GW Pumping</t>
  </si>
  <si>
    <t>Public Supply Groundwater Pumping</t>
  </si>
  <si>
    <t>Industrial Groundwater Pumping</t>
  </si>
  <si>
    <t>Total Groundwater Pumping</t>
  </si>
  <si>
    <t>Aquifer Area</t>
  </si>
  <si>
    <t>Intersect Area</t>
  </si>
  <si>
    <t>Total Groundwater Pumping by HUC 8</t>
  </si>
  <si>
    <t>Northern Rocky Mountains Intermontane Basins Aquifer System</t>
  </si>
  <si>
    <t>Pacific Northwest basaltic-rock and basin-fill aquifers</t>
  </si>
  <si>
    <t>High Plains aquifer</t>
  </si>
  <si>
    <t>Wind Bighorn Basin (Scroll down for more basins)</t>
  </si>
  <si>
    <t>2010 Municipal CU AFY</t>
  </si>
  <si>
    <t>2010 Domestic CU AFY</t>
  </si>
  <si>
    <t>2010 Total CU AFY by Basin</t>
  </si>
  <si>
    <t>2010 Total CU AFY by HUC 8</t>
  </si>
  <si>
    <t>Ratio of HUC 8 to Basin</t>
  </si>
  <si>
    <t>2020 CU AFY by Basin</t>
  </si>
  <si>
    <t>2020 New Requirements AFY by Basin</t>
  </si>
  <si>
    <t>2020 Total CU AFY by Basin</t>
  </si>
  <si>
    <t>2030 Total CU AFY by Basin</t>
  </si>
  <si>
    <t>2030 Total CU AFY by HUC 8</t>
  </si>
  <si>
    <t>2010 Consumptive Use</t>
  </si>
  <si>
    <t>Permanent Population</t>
  </si>
  <si>
    <t>Gallons per capita per day</t>
  </si>
  <si>
    <t>Gallons per day</t>
  </si>
  <si>
    <t>AFY</t>
  </si>
  <si>
    <t>CU%</t>
  </si>
  <si>
    <t>2002 CU AFY</t>
  </si>
  <si>
    <t>2000 USCB Population by Basin</t>
  </si>
  <si>
    <t>2010 USCB Population by Basin</t>
  </si>
  <si>
    <t>2010 CU AFY by Location</t>
  </si>
  <si>
    <t>2010 CU AFY by County</t>
  </si>
  <si>
    <t>City of Driggs</t>
  </si>
  <si>
    <t>2032 CU AFY Mid by County (Normal Year)</t>
  </si>
  <si>
    <t>2032 CU AFY Mid by Location</t>
  </si>
  <si>
    <t>2032 CU AFY Mid by HUC 8</t>
  </si>
  <si>
    <t>Population 2000 by Location</t>
  </si>
  <si>
    <t>Pop 2000 Domestic Total</t>
  </si>
  <si>
    <t>Lynch Utility</t>
  </si>
  <si>
    <t>Cook Road WD</t>
  </si>
  <si>
    <t>Means WD</t>
  </si>
  <si>
    <t>Country Side</t>
  </si>
  <si>
    <t>Heritages Village WD</t>
  </si>
  <si>
    <t>2030 Population Mid Scenario Domestic Total</t>
  </si>
  <si>
    <t>2030 Population Mid Scenario by HUC 8/Location</t>
  </si>
  <si>
    <t>2030 Use gpd Mid Scenario</t>
  </si>
  <si>
    <t>2030 Use AFY</t>
  </si>
  <si>
    <t>Estimated Avg Water Use AFY by HUC 8/County/Subbasin</t>
  </si>
  <si>
    <t xml:space="preserve">CU % </t>
  </si>
  <si>
    <t>Sector</t>
  </si>
  <si>
    <t>Domestic</t>
  </si>
  <si>
    <t>2010 CU AFY by Subbasin</t>
  </si>
  <si>
    <t>2030 CU AFY by Basin</t>
  </si>
  <si>
    <t>2030 CU AFY by HUC 8</t>
  </si>
  <si>
    <t>Municipality/ Sector</t>
  </si>
  <si>
    <t>Future Municipal and Domestic Wind Bighorn Basin (Scroll down for more basins)</t>
  </si>
  <si>
    <t>Future Municipal and Domestic Snake Salt Basin (Scroll down for more basins)</t>
  </si>
  <si>
    <t>Future Municipal and Domestic Powder Tongue Basin (Scroll down for more basins</t>
  </si>
  <si>
    <t>Future Municipal and Domestic Platte River Basin (Scroll down for more basins)</t>
  </si>
  <si>
    <t>Future Municipal and Domestic Northeast River Basin (Scroll down for more basins)</t>
  </si>
  <si>
    <t>Future Municipal and Domestic Green River Basin (Scroll down for more basins)</t>
  </si>
  <si>
    <t>City/Town</t>
  </si>
  <si>
    <t>Future Use AFY</t>
  </si>
  <si>
    <t>Green River/Rock Springs/ Sweetwater County Joint Powers Board</t>
  </si>
  <si>
    <t>ArcMap Domestic Pop by County and HUC 8</t>
  </si>
  <si>
    <t>ArcMap 2010 Domestic Pop by County</t>
  </si>
  <si>
    <t>Domestic Population by County Memorandum</t>
  </si>
  <si>
    <t>Domestic Population by HUC 8</t>
  </si>
  <si>
    <t>Current Domestic Pop Ratios</t>
  </si>
  <si>
    <t>2030 Domestic Population by County</t>
  </si>
  <si>
    <t>2030 Domestic Population by HUC 8</t>
  </si>
  <si>
    <t>2030 Normal Year Middle Scenario CU AFY</t>
  </si>
  <si>
    <t>2010 Domestic Use by Basin</t>
  </si>
  <si>
    <t>2030 Domestic Use by HUC 8</t>
  </si>
  <si>
    <t>2030 Municipal and Domestic CU AFY</t>
  </si>
  <si>
    <t>Future Municipal and Domestic Bear River Basin</t>
  </si>
  <si>
    <t>Future Industrial Wind Bighorn Basin (Scroll down for more basins)</t>
  </si>
  <si>
    <t>Year</t>
  </si>
  <si>
    <t>Mining CU</t>
  </si>
  <si>
    <t>Industry CU</t>
  </si>
  <si>
    <t>Total CU</t>
  </si>
  <si>
    <t>2010 Industrial &amp; Mining CU AFY by HUC 8</t>
  </si>
  <si>
    <t>2010 Industrial &amp; Mining CU AFY by Basin</t>
  </si>
  <si>
    <t>2030 Industrial &amp; Mining CU AFY Medium Scenario by Basin</t>
  </si>
  <si>
    <t>2030 Industrial &amp; Mining CU AFY Medium Scenario by HUC 8</t>
  </si>
  <si>
    <t>Future Industrial Snake Salt Basin (Scroll down for more basins)</t>
  </si>
  <si>
    <t>Estimated 2030 Use AFY</t>
  </si>
  <si>
    <t>Future Industrial Powder Tongue Basin (Scroll down for more basins)</t>
  </si>
  <si>
    <t>Future Industrial Platte River Basin (Scroll down for more basins)</t>
  </si>
  <si>
    <t>2010 CU AFY by User</t>
  </si>
  <si>
    <t>2010 CU AFY by Subbasin and HUC 8</t>
  </si>
  <si>
    <t>2030 CU AFY by Subbasin</t>
  </si>
  <si>
    <t>Future Industrial Northeast River Basin (Scroll down for more basins)</t>
  </si>
  <si>
    <t>Future Industrial Green River Basin (Scroll down for more basins)</t>
  </si>
  <si>
    <t>2010 CU AFY by Entity</t>
  </si>
  <si>
    <t>2010 CU AFY by Basin</t>
  </si>
  <si>
    <t>2030 CU AFY by HUC 8/Entity</t>
  </si>
  <si>
    <t>2030 CU AFY</t>
  </si>
  <si>
    <t>2030 CU AFY by Basin (Moderate Growth)</t>
  </si>
  <si>
    <t>Soda Ash</t>
  </si>
  <si>
    <t>Miscellaneous</t>
  </si>
  <si>
    <t xml:space="preserve">Future Industrial Bear River Basin </t>
  </si>
  <si>
    <t>2010 CU AFY by HUC 8</t>
  </si>
  <si>
    <t>2030 Middle Scenario Normal Year CU AFY by Basin</t>
  </si>
  <si>
    <t>2030 Middle Scenario Normal Year CU AFY by HUC 8</t>
  </si>
  <si>
    <t>Water Use Future (2030) Municipal, Domestic and Industrial</t>
  </si>
  <si>
    <t>Water Use Future (2030) Agriculture</t>
  </si>
  <si>
    <t>Future Agriculture Wind Bighorn Basin (Scroll down for more basins)</t>
  </si>
  <si>
    <t>Total Agricultural Water Use AFY by HUC 8</t>
  </si>
  <si>
    <t>Total Agricultural Water Use AFY by Basin</t>
  </si>
  <si>
    <t>2020 Full Supply Diversions AFY (Medium Scenario)</t>
  </si>
  <si>
    <t>2040 Full Supply Diversions AFY (Medium Scenario)</t>
  </si>
  <si>
    <t>2030 Full Supply Diversions</t>
  </si>
  <si>
    <t>Current CIR AFY (irrigation only)</t>
  </si>
  <si>
    <t>Current Diversions AFY (Irrigation only)</t>
  </si>
  <si>
    <t>2030 CIR AFY</t>
  </si>
  <si>
    <t>2030 CIR AFY by HUC 8</t>
  </si>
  <si>
    <t>Depletions AFY by HUC 8</t>
  </si>
  <si>
    <t>Depletions by Basin</t>
  </si>
  <si>
    <t>2032 Agricultural CU AFY by Basin</t>
  </si>
  <si>
    <t>2032 Agricultural CU AFY by HUC 8</t>
  </si>
  <si>
    <t>Future Agriculture Powder Tongue River Basin (Scroll down for more basins)</t>
  </si>
  <si>
    <t>Future Agriculture Snake Salt River Basin (Scroll down for more basins)</t>
  </si>
  <si>
    <t>Total Depletions AFY by HUC 8</t>
  </si>
  <si>
    <t>Total Depletions AFY by Basin</t>
  </si>
  <si>
    <t>2030 Irrigation CU AFY by Basin</t>
  </si>
  <si>
    <t>2030 Irrigation CU AFY by HUC 8</t>
  </si>
  <si>
    <t>Future Agriculture Platte River Basin (Scroll down for more basins)</t>
  </si>
  <si>
    <t>Future (2035) Irrigation CU AFY</t>
  </si>
  <si>
    <t>Future (2035) Livestock CU AFY</t>
  </si>
  <si>
    <t>Future (2035) Irrigation CU AFY by HUC 8</t>
  </si>
  <si>
    <t>Future (2035) Livestock CU AFY by HUC 8</t>
  </si>
  <si>
    <t>Total (2035) Agriculture CU AFY by HUC 8</t>
  </si>
  <si>
    <t>Future Agriculture Northeast River Basin (Scroll down for more basins)</t>
  </si>
  <si>
    <t>Current SW CU AFY by Basin</t>
  </si>
  <si>
    <t>2030 SW CU AFY by Basin</t>
  </si>
  <si>
    <t>Current GW CU AFY by Basin</t>
  </si>
  <si>
    <t>2030 GW CU AFY by Basin</t>
  </si>
  <si>
    <t>Current Total CU AFY by HUC 8</t>
  </si>
  <si>
    <t>Current Total CU AFY by Basin</t>
  </si>
  <si>
    <t>Future Agriculture Green River Basin (Scroll down for more basins)</t>
  </si>
  <si>
    <t>HUC 8 Acres</t>
  </si>
  <si>
    <t>Basin Acres</t>
  </si>
  <si>
    <t>2005 Livestock CU</t>
  </si>
  <si>
    <t>2015 Livestock CU</t>
  </si>
  <si>
    <t>2010 Livestock CU</t>
  </si>
  <si>
    <t>2010 Livestock CU by HUC 8</t>
  </si>
  <si>
    <t>2010 Total Ag CU AFY</t>
  </si>
  <si>
    <t>Current Irrigation CU AFY by Basin</t>
  </si>
  <si>
    <t>2035 Irrigation CU AFY by Basin (Moderate Growth Scenario)</t>
  </si>
  <si>
    <t>Current Livestock CU AFY by Basin</t>
  </si>
  <si>
    <t>2035 Livestock CU AFY by Basin</t>
  </si>
  <si>
    <t>2030 Livestock CU AFY by Basin</t>
  </si>
  <si>
    <t>Current Irrigation CU by HUC 8</t>
  </si>
  <si>
    <t>Ratio Irrigation HUC 8 to Basin</t>
  </si>
  <si>
    <t>Current Livestock Area Ratios</t>
  </si>
  <si>
    <t>2030 Livestock CU AFY by HUC 8</t>
  </si>
  <si>
    <t>2030 Total Agriculture CU AFY by HUC 8</t>
  </si>
  <si>
    <t>Future Agriculture Bear River Basin</t>
  </si>
  <si>
    <t>Acres by HUC 8</t>
  </si>
  <si>
    <t>Acres by Basin</t>
  </si>
  <si>
    <t>Livestock AFY by basin</t>
  </si>
  <si>
    <t>Livestock CU AFY by HUC 8</t>
  </si>
  <si>
    <t>2010 irrigation CU by Basin</t>
  </si>
  <si>
    <t>2010 Irrigation CU by HUC 8</t>
  </si>
  <si>
    <t>2030 Irrigation Cu by Basin</t>
  </si>
  <si>
    <t>2030 Irrigation CU by HUC 8</t>
  </si>
  <si>
    <t>2010 Livestock CU by Basin</t>
  </si>
  <si>
    <t>2030 Livestock CU by Basin</t>
  </si>
  <si>
    <t>2030 Livestock CU by HUC 8</t>
  </si>
  <si>
    <t>2030 Total CU AFY</t>
  </si>
  <si>
    <t>Domestic Gallons per capita per day (Average 150 &amp; 300 gpcpd)</t>
  </si>
  <si>
    <t>Consumptive Use %</t>
  </si>
  <si>
    <t>Industrial</t>
  </si>
  <si>
    <t>Current (2010) Consumptive Use M&amp;I</t>
  </si>
  <si>
    <t>Snake Salt River Basin (Scroll down for more basins)</t>
  </si>
  <si>
    <t>Powder Tongue River Basin (Scroll down for more basins)</t>
  </si>
  <si>
    <t>Platte River Basin (Scroll down for more basins)</t>
  </si>
  <si>
    <t>Northeast River Basins (Scroll down for more basins)</t>
  </si>
  <si>
    <t>Green River Basin (Scroll down for more basins)</t>
  </si>
  <si>
    <t>Bear River Basin</t>
  </si>
  <si>
    <t>Consumptive Use (2010) Agriculture</t>
  </si>
  <si>
    <t>Agriculture</t>
  </si>
  <si>
    <t>Northeast River Basins (Scrolls down for more basins)</t>
  </si>
  <si>
    <t>Municipal and Domestic</t>
  </si>
  <si>
    <t>Municpal and Domestic</t>
  </si>
  <si>
    <t>Consumptive Use (2030) M&amp;I</t>
  </si>
  <si>
    <t>Consumptive Use (2030) Agriculture</t>
  </si>
  <si>
    <t>Wind Bighorn River Basin (Scroll down for more basins)</t>
  </si>
  <si>
    <t>Northeast River Basins (Scroll down fore more basins)</t>
  </si>
  <si>
    <t>CU %</t>
  </si>
  <si>
    <t>Step a</t>
  </si>
  <si>
    <t>Step b</t>
  </si>
  <si>
    <t>Step c</t>
  </si>
  <si>
    <t>Step d</t>
  </si>
  <si>
    <t>Location or Subbasin</t>
  </si>
  <si>
    <t>CU% (as a decimal)</t>
  </si>
  <si>
    <t>Glenrock</t>
  </si>
  <si>
    <t>Torrington</t>
  </si>
  <si>
    <t>Wheatland</t>
  </si>
  <si>
    <t>Cheyenne</t>
  </si>
  <si>
    <t>Step e</t>
  </si>
  <si>
    <t>Step f</t>
  </si>
  <si>
    <t>Step g</t>
  </si>
  <si>
    <t>Step h</t>
  </si>
  <si>
    <t>Step i</t>
  </si>
  <si>
    <t>step d</t>
  </si>
  <si>
    <t>2030 Average Domestic Water Use AFY</t>
  </si>
  <si>
    <t>2030 Average Municipal Water Use AFY</t>
  </si>
  <si>
    <t>2030 Average Municipal and Domestic Water Use AFY</t>
  </si>
  <si>
    <t>2030 Municipal Use AFY</t>
  </si>
  <si>
    <t>2015 Use AFY</t>
  </si>
  <si>
    <t>2035 Use AFY</t>
  </si>
  <si>
    <t>2030 Estimated Consumptive Use AFY</t>
  </si>
  <si>
    <t>2010 Irrigation CU AFY by HUC 8</t>
  </si>
  <si>
    <t>2005 Irrigation CU AFY by Basin</t>
  </si>
  <si>
    <t>2015 Irrigation CU AFY by Basin</t>
  </si>
  <si>
    <t>Current CU AFY by HUC 8</t>
  </si>
  <si>
    <t>Current CU AFY by Subbasin</t>
  </si>
  <si>
    <t>Available Flow</t>
  </si>
  <si>
    <t>Dry</t>
  </si>
  <si>
    <t>Average</t>
  </si>
  <si>
    <t>Wet</t>
  </si>
  <si>
    <t>Surface Water Available for Development</t>
  </si>
  <si>
    <t>Reach Name</t>
  </si>
  <si>
    <t>Reach #</t>
  </si>
  <si>
    <t>Madison River</t>
  </si>
  <si>
    <t>Gallatin River</t>
  </si>
  <si>
    <t>Yellowstone River below Lamar River Confluence</t>
  </si>
  <si>
    <t>No reaches are found within this HUC</t>
  </si>
  <si>
    <t>Clarks Fork River below Bennett Creek Confluence</t>
  </si>
  <si>
    <t>Wind River from Bull Lake Creek to Little Wind</t>
  </si>
  <si>
    <t>Little Wind River</t>
  </si>
  <si>
    <t>Popo Agie River</t>
  </si>
  <si>
    <t>Muskrat Creek</t>
  </si>
  <si>
    <t>Yellowstone</t>
  </si>
  <si>
    <t>Clarks Fork</t>
  </si>
  <si>
    <t>Wind</t>
  </si>
  <si>
    <t>Wind River from Little Wind Confluence to Boysen Reservoir</t>
  </si>
  <si>
    <t>Badwater Creek</t>
  </si>
  <si>
    <t>Bighorn</t>
  </si>
  <si>
    <t>Bighorn River from Nowood River to USGS gage</t>
  </si>
  <si>
    <t>Nowood River from Paint Rock Creek to Bighorn River</t>
  </si>
  <si>
    <t>Greybull River below Roach Gulch</t>
  </si>
  <si>
    <t>Bighorn River at Yellowtail</t>
  </si>
  <si>
    <t>Dry Creek</t>
  </si>
  <si>
    <t>North Fork Shoshone River below Wapiti</t>
  </si>
  <si>
    <t>South Fork Shoshone River below Bob Cat Creek</t>
  </si>
  <si>
    <t>Shoshone River below Bitter Creek</t>
  </si>
  <si>
    <t>The Platte River Basin does not have any information on available water estimates.</t>
  </si>
  <si>
    <t>Little Bighorn</t>
  </si>
  <si>
    <t>Tongue River</t>
  </si>
  <si>
    <t>Clear Creek</t>
  </si>
  <si>
    <t>Crazy Woman Creek</t>
  </si>
  <si>
    <t>Powder River</t>
  </si>
  <si>
    <t>Red Canyon Creek below USGS gage 06289100</t>
  </si>
  <si>
    <t>Tongue River above State Line</t>
  </si>
  <si>
    <t>Clear Creek above Powder River</t>
  </si>
  <si>
    <t>Powder River above State Line</t>
  </si>
  <si>
    <t>Crazy Woman Creek above Upper Station</t>
  </si>
  <si>
    <t>Middle Fork Powder River above North Fork Powder River</t>
  </si>
  <si>
    <t>Powder River below Crazy Woman Creek</t>
  </si>
  <si>
    <t>Salt Creek</t>
  </si>
  <si>
    <t>Little Powder River above State Line</t>
  </si>
  <si>
    <t>Northeast River Basin (Scroll down for more basins)</t>
  </si>
  <si>
    <t>Red Water Creek</t>
  </si>
  <si>
    <t>Redwater Creek below South Redwater Creek</t>
  </si>
  <si>
    <t>Beaver Creek</t>
  </si>
  <si>
    <t>Beaver Creek above Stateline</t>
  </si>
  <si>
    <t>Antelope Creek</t>
  </si>
  <si>
    <t>Cheyenne River</t>
  </si>
  <si>
    <t>Dry Fork Cheyenne River above Antelope Creek</t>
  </si>
  <si>
    <t>Cheyenne River above Lance Creek</t>
  </si>
  <si>
    <t>Lance Creek</t>
  </si>
  <si>
    <t>Cheyenne River above Stateline</t>
  </si>
  <si>
    <t>Belle Fourche River above gage 06428200</t>
  </si>
  <si>
    <t>Belle Fourche River above Stateline</t>
  </si>
  <si>
    <t>Belle Fourche River</t>
  </si>
  <si>
    <t>Muddy Creek near Hampton (09224000)</t>
  </si>
  <si>
    <t>Hams Fork below Pole Creek near Frontier (09223000)</t>
  </si>
  <si>
    <t>Blacks Fork</t>
  </si>
  <si>
    <t>Henrys Fork</t>
  </si>
  <si>
    <t>Henrys Fork near Manila, UT (09229500)</t>
  </si>
  <si>
    <t>Little Snake River</t>
  </si>
  <si>
    <t>Little Snake River near Lily, CO (09260000)</t>
  </si>
  <si>
    <t>Muddy Creek near Baggs (09259000)</t>
  </si>
  <si>
    <t>Upper Green River</t>
  </si>
  <si>
    <t>New Fork River near Big Piney (09205000)</t>
  </si>
  <si>
    <t>Between Green River near LaBarge gage and Fontenelle Reservoir</t>
  </si>
  <si>
    <t>Green River near Green River (09217000(</t>
  </si>
  <si>
    <t>Big Sandy River at Gasson Bridge, near Eden (06216050)</t>
  </si>
  <si>
    <t>Snake River below Ditch Creek</t>
  </si>
  <si>
    <t>Gros Ventre River</t>
  </si>
  <si>
    <t>Snake River below Hoback River</t>
  </si>
  <si>
    <t>Salt River below Birch Creek Confluence</t>
  </si>
  <si>
    <t>Total Subject to Allocation</t>
  </si>
  <si>
    <t>Remaining Allowance</t>
  </si>
  <si>
    <t>Normal</t>
  </si>
  <si>
    <t>New Available Water AFY</t>
  </si>
  <si>
    <t>Available Water</t>
  </si>
  <si>
    <t>M&amp;I</t>
  </si>
  <si>
    <t>Thermoelectric</t>
  </si>
  <si>
    <t>Current Consumptive Use AFY</t>
  </si>
  <si>
    <t>Current Groundwater Pumping AFY</t>
  </si>
  <si>
    <t>Future Consumptive Use AFY</t>
  </si>
  <si>
    <t>AF</t>
  </si>
  <si>
    <t>Species</t>
  </si>
  <si>
    <t># Per HUC</t>
  </si>
  <si>
    <t>Available Water AFY</t>
  </si>
  <si>
    <t>Avg AFY</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</si>
</sst>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_(&quot;$&quot;* \(#,##0.00\);_(&quot;$&quot;* &quot;-&quot;??_);_(@_)"/>
    <numFmt numFmtId="43" formatCode="_(* #,##0.00_);_(* \(#,##0.00\);_(* &quot;-&quot;??_);_(@_)"/>
    <numFmt numFmtId="164" formatCode="#,##0.0000"/>
    <numFmt numFmtId="165" formatCode="_(* #,##0_);_(* \(#,##0\);_(* &quot;-&quot;??_);_(@_)"/>
    <numFmt numFmtId="166" formatCode="0.0"/>
    <numFmt numFmtId="167" formatCode="#.00"/>
    <numFmt numFmtId="168" formatCode="#."/>
    <numFmt numFmtId="169" formatCode="m\o\n\th\ d\,\ yyyy"/>
    <numFmt numFmtId="170" formatCode="0.0000"/>
  </numFmts>
  <fonts count="60" x14ac:knownFonts="1">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12"/>
      <color theme="1"/>
      <name val="Calibri"/>
      <family val="2"/>
      <scheme val="minor"/>
    </font>
    <font>
      <sz val="11"/>
      <color indexed="8"/>
      <name val="Calibri"/>
      <family val="2"/>
    </font>
    <font>
      <sz val="12"/>
      <color indexed="8"/>
      <name val="Calibri"/>
      <family val="2"/>
    </font>
    <font>
      <b/>
      <sz val="9"/>
      <name val="Calibri"/>
      <family val="2"/>
    </font>
    <font>
      <b/>
      <sz val="8"/>
      <name val="Calibri"/>
      <family val="2"/>
    </font>
    <font>
      <sz val="12"/>
      <name val="Calibri"/>
      <family val="2"/>
    </font>
    <font>
      <sz val="10"/>
      <name val="Arial"/>
      <family val="2"/>
    </font>
    <font>
      <u/>
      <sz val="10"/>
      <color indexed="12"/>
      <name val="Arial"/>
      <family val="2"/>
    </font>
    <font>
      <sz val="10"/>
      <name val="MS Sans Serif"/>
      <family val="2"/>
    </font>
    <font>
      <b/>
      <sz val="16"/>
      <color indexed="9"/>
      <name val="Calibri"/>
      <family val="2"/>
    </font>
    <font>
      <b/>
      <sz val="14"/>
      <name val="Calibri"/>
      <family val="2"/>
    </font>
    <font>
      <b/>
      <sz val="14"/>
      <color indexed="21"/>
      <name val="Calibri"/>
      <family val="2"/>
    </font>
    <font>
      <b/>
      <sz val="9"/>
      <color indexed="9"/>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
      <color indexed="8"/>
      <name val="Courier"/>
      <family val="3"/>
    </font>
    <font>
      <b/>
      <sz val="1"/>
      <color indexed="8"/>
      <name val="Courier"/>
      <family val="3"/>
    </font>
    <font>
      <b/>
      <sz val="16"/>
      <color theme="1"/>
      <name val="Calibri"/>
      <family val="2"/>
      <scheme val="minor"/>
    </font>
    <font>
      <b/>
      <sz val="9"/>
      <color indexed="81"/>
      <name val="Tahoma"/>
      <family val="2"/>
    </font>
    <font>
      <sz val="9"/>
      <color indexed="81"/>
      <name val="Tahoma"/>
      <family val="2"/>
    </font>
    <font>
      <sz val="10"/>
      <name val="Verdana"/>
      <family val="2"/>
    </font>
    <font>
      <sz val="12"/>
      <name val="Calibri"/>
      <family val="2"/>
      <scheme val="minor"/>
    </font>
    <font>
      <sz val="11"/>
      <name val="Calibri"/>
      <family val="2"/>
      <scheme val="minor"/>
    </font>
    <font>
      <b/>
      <sz val="12"/>
      <name val="Calibri"/>
      <family val="2"/>
      <scheme val="minor"/>
    </font>
    <font>
      <b/>
      <sz val="11"/>
      <name val="Calibri"/>
      <family val="2"/>
      <scheme val="minor"/>
    </font>
    <font>
      <b/>
      <sz val="16"/>
      <name val="Calibri"/>
      <family val="2"/>
      <scheme val="minor"/>
    </font>
  </fonts>
  <fills count="89">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CCFFCC"/>
        <bgColor indexed="64"/>
      </patternFill>
    </fill>
    <fill>
      <patternFill patternType="solid">
        <fgColor theme="7" tint="0.79998168889431442"/>
        <bgColor indexed="64"/>
      </patternFill>
    </fill>
    <fill>
      <patternFill patternType="solid">
        <fgColor rgb="FF9BE5FF"/>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indexed="62"/>
        <bgColor indexed="64"/>
      </patternFill>
    </fill>
    <fill>
      <patternFill patternType="solid">
        <fgColor indexed="18"/>
        <bgColor indexed="64"/>
      </patternFill>
    </fill>
    <fill>
      <patternFill patternType="solid">
        <fgColor indexed="31"/>
        <bgColor indexed="64"/>
      </patternFill>
    </fill>
    <fill>
      <patternFill patternType="solid">
        <fgColor rgb="FF0099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A3A3"/>
        <bgColor indexed="64"/>
      </patternFill>
    </fill>
    <fill>
      <patternFill patternType="solid">
        <fgColor theme="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rgb="FF99FF99"/>
        <bgColor indexed="64"/>
      </patternFill>
    </fill>
    <fill>
      <patternFill patternType="solid">
        <fgColor theme="7" tint="0.59999389629810485"/>
        <bgColor indexed="64"/>
      </patternFill>
    </fill>
    <fill>
      <patternFill patternType="solid">
        <fgColor rgb="FFFF99FF"/>
        <bgColor indexed="64"/>
      </patternFill>
    </fill>
    <fill>
      <patternFill patternType="solid">
        <fgColor rgb="FF66FF66"/>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FFDDFF"/>
        <bgColor indexed="64"/>
      </patternFill>
    </fill>
    <fill>
      <patternFill patternType="solid">
        <fgColor rgb="FFFF0066"/>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FCCFF"/>
        <bgColor indexed="64"/>
      </patternFill>
    </fill>
  </fills>
  <borders count="9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n">
        <color indexed="64"/>
      </bottom>
      <diagonal/>
    </border>
    <border>
      <left style="thick">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ck">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auto="1"/>
      </left>
      <right style="thick">
        <color auto="1"/>
      </right>
      <top/>
      <bottom style="thin">
        <color indexed="64"/>
      </bottom>
      <diagonal/>
    </border>
    <border>
      <left style="thick">
        <color auto="1"/>
      </left>
      <right style="thick">
        <color auto="1"/>
      </right>
      <top style="thin">
        <color indexed="64"/>
      </top>
      <bottom style="thin">
        <color indexed="64"/>
      </bottom>
      <diagonal/>
    </border>
    <border>
      <left style="thick">
        <color auto="1"/>
      </left>
      <right style="thick">
        <color auto="1"/>
      </right>
      <top style="thin">
        <color indexed="64"/>
      </top>
      <bottom style="thick">
        <color auto="1"/>
      </bottom>
      <diagonal/>
    </border>
    <border>
      <left style="thick">
        <color auto="1"/>
      </left>
      <right style="thick">
        <color auto="1"/>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bottom style="thin">
        <color indexed="64"/>
      </bottom>
      <diagonal/>
    </border>
    <border>
      <left style="thick">
        <color indexed="64"/>
      </left>
      <right/>
      <top style="thick">
        <color indexed="64"/>
      </top>
      <bottom/>
      <diagonal/>
    </border>
    <border>
      <left/>
      <right style="thick">
        <color indexed="64"/>
      </right>
      <top/>
      <bottom/>
      <diagonal/>
    </border>
    <border>
      <left style="thick">
        <color auto="1"/>
      </left>
      <right/>
      <top style="thin">
        <color indexed="64"/>
      </top>
      <bottom style="thick">
        <color auto="1"/>
      </bottom>
      <diagonal/>
    </border>
    <border>
      <left style="thick">
        <color indexed="64"/>
      </left>
      <right/>
      <top style="thick">
        <color indexed="64"/>
      </top>
      <bottom style="thin">
        <color indexed="64"/>
      </bottom>
      <diagonal/>
    </border>
    <border>
      <left/>
      <right style="thin">
        <color indexed="64"/>
      </right>
      <top/>
      <bottom style="thin">
        <color indexed="64"/>
      </bottom>
      <diagonal/>
    </border>
    <border>
      <left/>
      <right style="thick">
        <color indexed="64"/>
      </right>
      <top style="thick">
        <color indexed="64"/>
      </top>
      <bottom style="thin">
        <color indexed="64"/>
      </bottom>
      <diagonal/>
    </border>
    <border>
      <left style="thick">
        <color indexed="64"/>
      </left>
      <right style="thick">
        <color indexed="64"/>
      </right>
      <top/>
      <bottom style="thick">
        <color indexed="64"/>
      </bottom>
      <diagonal/>
    </border>
    <border>
      <left/>
      <right/>
      <top style="thick">
        <color indexed="64"/>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n">
        <color indexed="64"/>
      </left>
      <right style="thin">
        <color indexed="64"/>
      </right>
      <top style="thick">
        <color indexed="64"/>
      </top>
      <bottom/>
      <diagonal/>
    </border>
    <border>
      <left/>
      <right style="thick">
        <color auto="1"/>
      </right>
      <top style="thin">
        <color indexed="64"/>
      </top>
      <bottom style="thick">
        <color auto="1"/>
      </bottom>
      <diagonal/>
    </border>
    <border>
      <left style="thick">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top/>
      <bottom style="thick">
        <color indexed="64"/>
      </bottom>
      <diagonal/>
    </border>
    <border>
      <left/>
      <right/>
      <top/>
      <bottom style="thin">
        <color indexed="64"/>
      </bottom>
      <diagonal/>
    </border>
  </borders>
  <cellStyleXfs count="34796">
    <xf numFmtId="0" fontId="0" fillId="0" borderId="0"/>
    <xf numFmtId="0" fontId="5" fillId="0" borderId="0"/>
    <xf numFmtId="43" fontId="7"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2" fillId="0" borderId="0" applyNumberFormat="0" applyFill="0" applyBorder="0" applyAlignment="0" applyProtection="0">
      <alignment vertical="top"/>
      <protection locked="0"/>
    </xf>
    <xf numFmtId="0" fontId="4" fillId="0" borderId="0"/>
    <xf numFmtId="0" fontId="4" fillId="0" borderId="0"/>
    <xf numFmtId="0" fontId="4" fillId="0" borderId="0"/>
    <xf numFmtId="0" fontId="11" fillId="0" borderId="0"/>
    <xf numFmtId="0" fontId="11" fillId="0" borderId="0"/>
    <xf numFmtId="0" fontId="11" fillId="0" borderId="0"/>
    <xf numFmtId="0" fontId="13" fillId="0" borderId="0"/>
    <xf numFmtId="0" fontId="11"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3" fillId="0" borderId="0"/>
    <xf numFmtId="0" fontId="4" fillId="0" borderId="0"/>
    <xf numFmtId="0" fontId="5" fillId="0" borderId="0"/>
    <xf numFmtId="0" fontId="4"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12" applyNumberFormat="0" applyFill="0" applyAlignment="0" applyProtection="0"/>
    <xf numFmtId="0" fontId="21" fillId="0" borderId="13" applyNumberFormat="0" applyFill="0" applyAlignment="0" applyProtection="0"/>
    <xf numFmtId="0" fontId="21" fillId="0" borderId="0" applyNumberFormat="0" applyFill="0" applyBorder="0" applyAlignment="0" applyProtection="0"/>
    <xf numFmtId="0" fontId="22" fillId="16" borderId="0" applyNumberFormat="0" applyBorder="0" applyAlignment="0" applyProtection="0"/>
    <xf numFmtId="0" fontId="23" fillId="17" borderId="0" applyNumberFormat="0" applyBorder="0" applyAlignment="0" applyProtection="0"/>
    <xf numFmtId="0" fontId="24" fillId="18" borderId="0" applyNumberFormat="0" applyBorder="0" applyAlignment="0" applyProtection="0"/>
    <xf numFmtId="0" fontId="25" fillId="19" borderId="14" applyNumberFormat="0" applyAlignment="0" applyProtection="0"/>
    <xf numFmtId="0" fontId="26" fillId="20" borderId="15" applyNumberFormat="0" applyAlignment="0" applyProtection="0"/>
    <xf numFmtId="0" fontId="27" fillId="20" borderId="14" applyNumberFormat="0" applyAlignment="0" applyProtection="0"/>
    <xf numFmtId="0" fontId="28" fillId="0" borderId="16" applyNumberFormat="0" applyFill="0" applyAlignment="0" applyProtection="0"/>
    <xf numFmtId="0" fontId="29" fillId="21" borderId="17" applyNumberFormat="0" applyAlignment="0" applyProtection="0"/>
    <xf numFmtId="0" fontId="30" fillId="0" borderId="0" applyNumberFormat="0" applyFill="0" applyBorder="0" applyAlignment="0" applyProtection="0"/>
    <xf numFmtId="0" fontId="4" fillId="22" borderId="18" applyNumberFormat="0" applyFont="0" applyAlignment="0" applyProtection="0"/>
    <xf numFmtId="0" fontId="31" fillId="0" borderId="0" applyNumberFormat="0" applyFill="0" applyBorder="0" applyAlignment="0" applyProtection="0"/>
    <xf numFmtId="0" fontId="2" fillId="0" borderId="19" applyNumberFormat="0" applyFill="0" applyAlignment="0" applyProtection="0"/>
    <xf numFmtId="0" fontId="32"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32" fillId="46" borderId="0" applyNumberFormat="0" applyBorder="0" applyAlignment="0" applyProtection="0"/>
    <xf numFmtId="0" fontId="13" fillId="0" borderId="0"/>
    <xf numFmtId="0" fontId="13" fillId="0" borderId="0"/>
    <xf numFmtId="0" fontId="4" fillId="0" borderId="0"/>
    <xf numFmtId="0" fontId="4" fillId="22" borderId="18" applyNumberFormat="0" applyFont="0" applyAlignment="0" applyProtection="0"/>
    <xf numFmtId="0" fontId="4" fillId="22" borderId="18" applyNumberFormat="0" applyFont="0" applyAlignment="0" applyProtection="0"/>
    <xf numFmtId="0" fontId="13" fillId="0" borderId="0"/>
    <xf numFmtId="0" fontId="4" fillId="0" borderId="0"/>
    <xf numFmtId="0" fontId="11" fillId="0" borderId="0"/>
    <xf numFmtId="0" fontId="11" fillId="0" borderId="0"/>
    <xf numFmtId="0" fontId="6" fillId="47"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5"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60" borderId="0" applyNumberFormat="0" applyBorder="0" applyAlignment="0" applyProtection="0"/>
    <xf numFmtId="0" fontId="33" fillId="60"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0" fontId="33" fillId="62"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64" borderId="0" applyNumberFormat="0" applyBorder="0" applyAlignment="0" applyProtection="0"/>
    <xf numFmtId="0" fontId="33" fillId="64"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5" fillId="65" borderId="20" applyNumberFormat="0" applyAlignment="0" applyProtection="0"/>
    <xf numFmtId="0" fontId="35" fillId="65" borderId="20" applyNumberFormat="0" applyAlignment="0" applyProtection="0"/>
    <xf numFmtId="0" fontId="36" fillId="66" borderId="21" applyNumberFormat="0" applyAlignment="0" applyProtection="0"/>
    <xf numFmtId="0" fontId="36" fillId="66" borderId="21" applyNumberFormat="0" applyAlignment="0" applyProtection="0"/>
    <xf numFmtId="43" fontId="11" fillId="0" borderId="0" applyFont="0" applyFill="0" applyBorder="0" applyAlignment="0" applyProtection="0"/>
    <xf numFmtId="169" fontId="49" fillId="0" borderId="0">
      <protection locked="0"/>
    </xf>
    <xf numFmtId="0" fontId="37" fillId="0" borderId="0" applyNumberFormat="0" applyFill="0" applyBorder="0" applyAlignment="0" applyProtection="0"/>
    <xf numFmtId="0" fontId="37" fillId="0" borderId="0" applyNumberFormat="0" applyFill="0" applyBorder="0" applyAlignment="0" applyProtection="0"/>
    <xf numFmtId="167" fontId="49" fillId="0" borderId="0">
      <protection locked="0"/>
    </xf>
    <xf numFmtId="0" fontId="38" fillId="49" borderId="0" applyNumberFormat="0" applyBorder="0" applyAlignment="0" applyProtection="0"/>
    <xf numFmtId="0" fontId="38" fillId="49" borderId="0" applyNumberFormat="0" applyBorder="0" applyAlignment="0" applyProtection="0"/>
    <xf numFmtId="0" fontId="39" fillId="0" borderId="22" applyNumberFormat="0" applyFill="0" applyAlignment="0" applyProtection="0"/>
    <xf numFmtId="0" fontId="39" fillId="0" borderId="22"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1" fillId="0" borderId="24" applyNumberFormat="0" applyFill="0" applyAlignment="0" applyProtection="0"/>
    <xf numFmtId="0" fontId="41" fillId="0" borderId="24"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168" fontId="50" fillId="0" borderId="0">
      <protection locked="0"/>
    </xf>
    <xf numFmtId="168" fontId="50" fillId="0" borderId="0">
      <protection locked="0"/>
    </xf>
    <xf numFmtId="0" fontId="42" fillId="52" borderId="20" applyNumberFormat="0" applyAlignment="0" applyProtection="0"/>
    <xf numFmtId="0" fontId="42" fillId="52" borderId="20" applyNumberFormat="0" applyAlignment="0" applyProtection="0"/>
    <xf numFmtId="0" fontId="43" fillId="0" borderId="25" applyNumberFormat="0" applyFill="0" applyAlignment="0" applyProtection="0"/>
    <xf numFmtId="0" fontId="43" fillId="0" borderId="25" applyNumberFormat="0" applyFill="0" applyAlignment="0" applyProtection="0"/>
    <xf numFmtId="0" fontId="44" fillId="67" borderId="0" applyNumberFormat="0" applyBorder="0" applyAlignment="0" applyProtection="0"/>
    <xf numFmtId="0" fontId="44" fillId="67" borderId="0" applyNumberFormat="0" applyBorder="0" applyAlignment="0" applyProtection="0"/>
    <xf numFmtId="0" fontId="11" fillId="0" borderId="0"/>
    <xf numFmtId="0" fontId="11" fillId="0" borderId="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8" applyNumberFormat="0" applyFill="0" applyAlignment="0" applyProtection="0"/>
    <xf numFmtId="0" fontId="47" fillId="0" borderId="28"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 fillId="0" borderId="0"/>
    <xf numFmtId="0" fontId="4" fillId="0" borderId="0"/>
    <xf numFmtId="0" fontId="1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169" fontId="49" fillId="0" borderId="0">
      <protection locked="0"/>
    </xf>
    <xf numFmtId="167" fontId="49" fillId="0" borderId="0">
      <protection locked="0"/>
    </xf>
    <xf numFmtId="168" fontId="50" fillId="0" borderId="0">
      <protection locked="0"/>
    </xf>
    <xf numFmtId="168" fontId="50" fillId="0" borderId="0">
      <protection locked="0"/>
    </xf>
    <xf numFmtId="0" fontId="11"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4" fillId="0" borderId="0"/>
    <xf numFmtId="0" fontId="11" fillId="0" borderId="0"/>
    <xf numFmtId="0" fontId="6" fillId="47"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33" fillId="57" borderId="0" applyNumberFormat="0" applyBorder="0" applyAlignment="0" applyProtection="0"/>
    <xf numFmtId="0" fontId="33" fillId="54" borderId="0" applyNumberFormat="0" applyBorder="0" applyAlignment="0" applyProtection="0"/>
    <xf numFmtId="0" fontId="33" fillId="55"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0"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0" fontId="33" fillId="63"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4" borderId="0" applyNumberFormat="0" applyBorder="0" applyAlignment="0" applyProtection="0"/>
    <xf numFmtId="0" fontId="34" fillId="48" borderId="0" applyNumberFormat="0" applyBorder="0" applyAlignment="0" applyProtection="0"/>
    <xf numFmtId="0" fontId="35" fillId="65" borderId="20" applyNumberFormat="0" applyAlignment="0" applyProtection="0"/>
    <xf numFmtId="0" fontId="36" fillId="66" borderId="21" applyNumberFormat="0" applyAlignment="0" applyProtection="0"/>
    <xf numFmtId="43" fontId="11" fillId="0" borderId="0" applyFont="0" applyFill="0" applyBorder="0" applyAlignment="0" applyProtection="0"/>
    <xf numFmtId="0" fontId="37" fillId="0" borderId="0" applyNumberFormat="0" applyFill="0" applyBorder="0" applyAlignment="0" applyProtection="0"/>
    <xf numFmtId="0" fontId="38" fillId="49" borderId="0" applyNumberFormat="0" applyBorder="0" applyAlignment="0" applyProtection="0"/>
    <xf numFmtId="0" fontId="39" fillId="0" borderId="22" applyNumberFormat="0" applyFill="0" applyAlignment="0" applyProtection="0"/>
    <xf numFmtId="0" fontId="40" fillId="0" borderId="23" applyNumberFormat="0" applyFill="0" applyAlignment="0" applyProtection="0"/>
    <xf numFmtId="0" fontId="41" fillId="0" borderId="24" applyNumberFormat="0" applyFill="0" applyAlignment="0" applyProtection="0"/>
    <xf numFmtId="0" fontId="41" fillId="0" borderId="0" applyNumberFormat="0" applyFill="0" applyBorder="0" applyAlignment="0" applyProtection="0"/>
    <xf numFmtId="0" fontId="42" fillId="52" borderId="20" applyNumberFormat="0" applyAlignment="0" applyProtection="0"/>
    <xf numFmtId="0" fontId="43" fillId="0" borderId="25" applyNumberFormat="0" applyFill="0" applyAlignment="0" applyProtection="0"/>
    <xf numFmtId="0" fontId="44" fillId="67" borderId="0" applyNumberFormat="0" applyBorder="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9" fontId="11" fillId="0" borderId="0" applyFont="0" applyFill="0" applyBorder="0" applyAlignment="0" applyProtection="0"/>
    <xf numFmtId="0" fontId="46" fillId="0" borderId="0" applyNumberFormat="0" applyFill="0" applyBorder="0" applyAlignment="0" applyProtection="0"/>
    <xf numFmtId="0" fontId="47" fillId="0" borderId="28" applyNumberFormat="0" applyFill="0" applyAlignment="0" applyProtection="0"/>
    <xf numFmtId="0" fontId="48" fillId="0" borderId="0" applyNumberFormat="0" applyFill="0" applyBorder="0" applyAlignment="0" applyProtection="0"/>
    <xf numFmtId="0" fontId="4" fillId="0" borderId="0"/>
    <xf numFmtId="0" fontId="4" fillId="0" borderId="0"/>
    <xf numFmtId="0" fontId="13" fillId="0" borderId="0"/>
    <xf numFmtId="43"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0" fontId="11" fillId="0" borderId="0"/>
    <xf numFmtId="0" fontId="11" fillId="0" borderId="0"/>
    <xf numFmtId="0" fontId="4" fillId="0" borderId="0"/>
    <xf numFmtId="0" fontId="13" fillId="0" borderId="0"/>
    <xf numFmtId="0" fontId="13" fillId="0" borderId="0"/>
    <xf numFmtId="0" fontId="4" fillId="0" borderId="0"/>
    <xf numFmtId="0" fontId="13" fillId="0" borderId="0"/>
    <xf numFmtId="9" fontId="11" fillId="0" borderId="0" applyFont="0" applyFill="0" applyBorder="0" applyAlignment="0" applyProtection="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11" fillId="0" borderId="0"/>
    <xf numFmtId="0" fontId="6" fillId="47"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33" fillId="57" borderId="0" applyNumberFormat="0" applyBorder="0" applyAlignment="0" applyProtection="0"/>
    <xf numFmtId="0" fontId="33" fillId="54" borderId="0" applyNumberFormat="0" applyBorder="0" applyAlignment="0" applyProtection="0"/>
    <xf numFmtId="0" fontId="33" fillId="55"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0"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0" fontId="33" fillId="63"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4" borderId="0" applyNumberFormat="0" applyBorder="0" applyAlignment="0" applyProtection="0"/>
    <xf numFmtId="0" fontId="34" fillId="48" borderId="0" applyNumberFormat="0" applyBorder="0" applyAlignment="0" applyProtection="0"/>
    <xf numFmtId="0" fontId="35" fillId="65" borderId="20" applyNumberFormat="0" applyAlignment="0" applyProtection="0"/>
    <xf numFmtId="0" fontId="36" fillId="66" borderId="21" applyNumberFormat="0" applyAlignment="0" applyProtection="0"/>
    <xf numFmtId="43" fontId="11" fillId="0" borderId="0" applyFont="0" applyFill="0" applyBorder="0" applyAlignment="0" applyProtection="0"/>
    <xf numFmtId="0" fontId="37" fillId="0" borderId="0" applyNumberFormat="0" applyFill="0" applyBorder="0" applyAlignment="0" applyProtection="0"/>
    <xf numFmtId="0" fontId="38" fillId="49" borderId="0" applyNumberFormat="0" applyBorder="0" applyAlignment="0" applyProtection="0"/>
    <xf numFmtId="0" fontId="39" fillId="0" borderId="22" applyNumberFormat="0" applyFill="0" applyAlignment="0" applyProtection="0"/>
    <xf numFmtId="0" fontId="40" fillId="0" borderId="23" applyNumberFormat="0" applyFill="0" applyAlignment="0" applyProtection="0"/>
    <xf numFmtId="0" fontId="41" fillId="0" borderId="24" applyNumberFormat="0" applyFill="0" applyAlignment="0" applyProtection="0"/>
    <xf numFmtId="0" fontId="41" fillId="0" borderId="0" applyNumberFormat="0" applyFill="0" applyBorder="0" applyAlignment="0" applyProtection="0"/>
    <xf numFmtId="0" fontId="42" fillId="52" borderId="20" applyNumberFormat="0" applyAlignment="0" applyProtection="0"/>
    <xf numFmtId="0" fontId="43" fillId="0" borderId="25" applyNumberFormat="0" applyFill="0" applyAlignment="0" applyProtection="0"/>
    <xf numFmtId="0" fontId="44" fillId="67" borderId="0" applyNumberFormat="0" applyBorder="0" applyAlignment="0" applyProtection="0"/>
    <xf numFmtId="0" fontId="11" fillId="68" borderId="26" applyNumberFormat="0" applyFont="0" applyAlignment="0" applyProtection="0"/>
    <xf numFmtId="0" fontId="45" fillId="65" borderId="27" applyNumberFormat="0" applyAlignment="0" applyProtection="0"/>
    <xf numFmtId="9" fontId="11" fillId="0" borderId="0" applyFont="0" applyFill="0" applyBorder="0" applyAlignment="0" applyProtection="0"/>
    <xf numFmtId="0" fontId="46" fillId="0" borderId="0" applyNumberFormat="0" applyFill="0" applyBorder="0" applyAlignment="0" applyProtection="0"/>
    <xf numFmtId="0" fontId="47" fillId="0" borderId="28" applyNumberFormat="0" applyFill="0" applyAlignment="0" applyProtection="0"/>
    <xf numFmtId="0" fontId="48" fillId="0" borderId="0" applyNumberForma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11"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11" fillId="0" borderId="0"/>
    <xf numFmtId="0" fontId="4" fillId="0" borderId="0"/>
    <xf numFmtId="0" fontId="11" fillId="0" borderId="0"/>
    <xf numFmtId="0" fontId="6" fillId="47" borderId="0" applyNumberFormat="0" applyBorder="0" applyAlignment="0" applyProtection="0"/>
    <xf numFmtId="0" fontId="33" fillId="57"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33" fillId="62"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33" fillId="57" borderId="0" applyNumberFormat="0" applyBorder="0" applyAlignment="0" applyProtection="0"/>
    <xf numFmtId="0" fontId="6" fillId="55" borderId="0" applyNumberFormat="0" applyBorder="0" applyAlignment="0" applyProtection="0"/>
    <xf numFmtId="0" fontId="33" fillId="54" borderId="0" applyNumberFormat="0" applyBorder="0" applyAlignment="0" applyProtection="0"/>
    <xf numFmtId="0" fontId="33" fillId="55"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0"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0" fontId="33" fillId="63"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4" borderId="0" applyNumberFormat="0" applyBorder="0" applyAlignment="0" applyProtection="0"/>
    <xf numFmtId="0" fontId="34" fillId="48" borderId="0" applyNumberFormat="0" applyBorder="0" applyAlignment="0" applyProtection="0"/>
    <xf numFmtId="0" fontId="35" fillId="65" borderId="20" applyNumberFormat="0" applyAlignment="0" applyProtection="0"/>
    <xf numFmtId="0" fontId="33" fillId="64" borderId="0" applyNumberFormat="0" applyBorder="0" applyAlignment="0" applyProtection="0"/>
    <xf numFmtId="0" fontId="36" fillId="66" borderId="21" applyNumberFormat="0" applyAlignment="0" applyProtection="0"/>
    <xf numFmtId="43" fontId="11" fillId="0" borderId="0" applyFont="0" applyFill="0" applyBorder="0" applyAlignment="0" applyProtection="0"/>
    <xf numFmtId="0" fontId="37" fillId="0" borderId="0" applyNumberFormat="0" applyFill="0" applyBorder="0" applyAlignment="0" applyProtection="0"/>
    <xf numFmtId="0" fontId="38" fillId="49" borderId="0" applyNumberFormat="0" applyBorder="0" applyAlignment="0" applyProtection="0"/>
    <xf numFmtId="0" fontId="39" fillId="0" borderId="22" applyNumberFormat="0" applyFill="0" applyAlignment="0" applyProtection="0"/>
    <xf numFmtId="0" fontId="40" fillId="0" borderId="23" applyNumberFormat="0" applyFill="0" applyAlignment="0" applyProtection="0"/>
    <xf numFmtId="0" fontId="41" fillId="0" borderId="24"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52" borderId="20" applyNumberFormat="0" applyAlignment="0" applyProtection="0"/>
    <xf numFmtId="0" fontId="43" fillId="0" borderId="25" applyNumberFormat="0" applyFill="0" applyAlignment="0" applyProtection="0"/>
    <xf numFmtId="0" fontId="44" fillId="67" borderId="0" applyNumberFormat="0" applyBorder="0" applyAlignment="0" applyProtection="0"/>
    <xf numFmtId="0" fontId="33" fillId="59" borderId="0" applyNumberFormat="0" applyBorder="0" applyAlignment="0" applyProtection="0"/>
    <xf numFmtId="0" fontId="11" fillId="68" borderId="26" applyNumberFormat="0" applyFont="0" applyAlignment="0" applyProtection="0"/>
    <xf numFmtId="0" fontId="45" fillId="65" borderId="27" applyNumberFormat="0" applyAlignment="0" applyProtection="0"/>
    <xf numFmtId="9" fontId="11" fillId="0" borderId="0" applyFont="0" applyFill="0" applyBorder="0" applyAlignment="0" applyProtection="0"/>
    <xf numFmtId="0" fontId="46" fillId="0" borderId="0" applyNumberFormat="0" applyFill="0" applyBorder="0" applyAlignment="0" applyProtection="0"/>
    <xf numFmtId="0" fontId="47" fillId="0" borderId="28" applyNumberFormat="0" applyFill="0" applyAlignment="0" applyProtection="0"/>
    <xf numFmtId="0" fontId="48" fillId="0" borderId="0" applyNumberForma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6" fillId="47" borderId="0" applyNumberFormat="0" applyBorder="0" applyAlignment="0" applyProtection="0"/>
    <xf numFmtId="0" fontId="40" fillId="0" borderId="23" applyNumberFormat="0" applyFill="0" applyAlignment="0" applyProtection="0"/>
    <xf numFmtId="0" fontId="6" fillId="54" borderId="0" applyNumberFormat="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0" fontId="6" fillId="56" borderId="0" applyNumberFormat="0" applyBorder="0" applyAlignment="0" applyProtection="0"/>
    <xf numFmtId="0" fontId="4" fillId="0" borderId="0"/>
    <xf numFmtId="0" fontId="4" fillId="0" borderId="0"/>
    <xf numFmtId="0" fontId="33" fillId="59" borderId="0" applyNumberFormat="0" applyBorder="0" applyAlignment="0" applyProtection="0"/>
    <xf numFmtId="0" fontId="4" fillId="0" borderId="0"/>
    <xf numFmtId="0" fontId="48"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6" fillId="53" borderId="0" applyNumberFormat="0" applyBorder="0" applyAlignment="0" applyProtection="0"/>
    <xf numFmtId="9" fontId="11" fillId="0" borderId="0" applyFont="0" applyFill="0" applyBorder="0" applyAlignment="0" applyProtection="0"/>
    <xf numFmtId="0" fontId="39" fillId="0" borderId="22" applyNumberFormat="0" applyFill="0" applyAlignment="0" applyProtection="0"/>
    <xf numFmtId="0" fontId="6" fillId="52" borderId="0" applyNumberFormat="0" applyBorder="0" applyAlignment="0" applyProtection="0"/>
    <xf numFmtId="0" fontId="34" fillId="48" borderId="0" applyNumberFormat="0" applyBorder="0" applyAlignment="0" applyProtection="0"/>
    <xf numFmtId="0" fontId="6" fillId="48" borderId="0" applyNumberFormat="0" applyBorder="0" applyAlignment="0" applyProtection="0"/>
    <xf numFmtId="0" fontId="6" fillId="50" borderId="0" applyNumberFormat="0" applyBorder="0" applyAlignment="0" applyProtection="0"/>
    <xf numFmtId="0" fontId="45" fillId="65" borderId="27" applyNumberFormat="0" applyAlignment="0" applyProtection="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8" fillId="49" borderId="0" applyNumberFormat="0" applyBorder="0" applyAlignment="0" applyProtection="0"/>
    <xf numFmtId="43" fontId="11" fillId="0" borderId="0" applyFont="0" applyFill="0" applyBorder="0" applyAlignment="0" applyProtection="0"/>
    <xf numFmtId="0" fontId="44" fillId="67" borderId="0" applyNumberFormat="0" applyBorder="0" applyAlignment="0" applyProtection="0"/>
    <xf numFmtId="0" fontId="6" fillId="53" borderId="0" applyNumberFormat="0" applyBorder="0" applyAlignment="0" applyProtection="0"/>
    <xf numFmtId="0" fontId="42" fillId="52" borderId="20" applyNumberFormat="0" applyAlignment="0" applyProtection="0"/>
    <xf numFmtId="0" fontId="33" fillId="61" borderId="0" applyNumberFormat="0" applyBorder="0" applyAlignment="0" applyProtection="0"/>
    <xf numFmtId="0" fontId="33" fillId="55" borderId="0" applyNumberFormat="0" applyBorder="0" applyAlignment="0" applyProtection="0"/>
    <xf numFmtId="0" fontId="36" fillId="66" borderId="21" applyNumberFormat="0" applyAlignment="0" applyProtection="0"/>
    <xf numFmtId="0" fontId="35" fillId="65" borderId="20" applyNumberFormat="0" applyAlignment="0" applyProtection="0"/>
    <xf numFmtId="0" fontId="11" fillId="0" borderId="0"/>
    <xf numFmtId="0" fontId="47" fillId="0" borderId="28" applyNumberFormat="0" applyFill="0" applyAlignment="0" applyProtection="0"/>
    <xf numFmtId="0" fontId="33" fillId="60" borderId="0" applyNumberFormat="0" applyBorder="0" applyAlignment="0" applyProtection="0"/>
    <xf numFmtId="0" fontId="33" fillId="54" borderId="0" applyNumberFormat="0" applyBorder="0" applyAlignment="0" applyProtection="0"/>
    <xf numFmtId="0" fontId="11" fillId="68" borderId="26" applyNumberFormat="0" applyFont="0" applyAlignment="0" applyProtection="0"/>
    <xf numFmtId="0" fontId="33" fillId="58" borderId="0" applyNumberFormat="0" applyBorder="0" applyAlignment="0" applyProtection="0"/>
    <xf numFmtId="0" fontId="33" fillId="63" borderId="0" applyNumberFormat="0" applyBorder="0" applyAlignment="0" applyProtection="0"/>
    <xf numFmtId="0" fontId="37" fillId="0" borderId="0" applyNumberFormat="0" applyFill="0" applyBorder="0" applyAlignment="0" applyProtection="0"/>
    <xf numFmtId="0" fontId="46" fillId="0" borderId="0" applyNumberFormat="0" applyFill="0" applyBorder="0" applyAlignment="0" applyProtection="0"/>
    <xf numFmtId="0" fontId="6" fillId="51" borderId="0" applyNumberFormat="0" applyBorder="0" applyAlignment="0" applyProtection="0"/>
    <xf numFmtId="0" fontId="41" fillId="0" borderId="24" applyNumberFormat="0" applyFill="0" applyAlignment="0" applyProtection="0"/>
    <xf numFmtId="0" fontId="6" fillId="50" borderId="0" applyNumberFormat="0" applyBorder="0" applyAlignment="0" applyProtection="0"/>
    <xf numFmtId="0" fontId="43" fillId="0" borderId="25" applyNumberFormat="0" applyFill="0" applyAlignment="0" applyProtection="0"/>
    <xf numFmtId="0" fontId="33" fillId="58" borderId="0" applyNumberFormat="0" applyBorder="0" applyAlignment="0" applyProtection="0"/>
    <xf numFmtId="0" fontId="6" fillId="49" borderId="0" applyNumberFormat="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6" fillId="0" borderId="0"/>
    <xf numFmtId="0" fontId="6" fillId="0" borderId="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3"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4" fillId="22" borderId="18" applyNumberFormat="0" applyFont="0" applyAlignment="0" applyProtection="0"/>
    <xf numFmtId="0" fontId="11" fillId="0" borderId="0"/>
    <xf numFmtId="0" fontId="11" fillId="0" borderId="0"/>
    <xf numFmtId="0" fontId="11" fillId="0" borderId="0"/>
    <xf numFmtId="0" fontId="4" fillId="0" borderId="0"/>
    <xf numFmtId="0" fontId="4" fillId="22" borderId="18" applyNumberFormat="0" applyFont="0" applyAlignment="0" applyProtection="0"/>
    <xf numFmtId="0" fontId="11" fillId="0" borderId="0"/>
    <xf numFmtId="0" fontId="11" fillId="0" borderId="0"/>
    <xf numFmtId="0" fontId="13"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11"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4" fillId="33" borderId="0" applyNumberFormat="0" applyBorder="0" applyAlignment="0" applyProtection="0"/>
    <xf numFmtId="0" fontId="4" fillId="32" borderId="0" applyNumberFormat="0" applyBorder="0" applyAlignment="0" applyProtection="0"/>
    <xf numFmtId="0" fontId="4" fillId="40" borderId="0" applyNumberFormat="0" applyBorder="0" applyAlignment="0" applyProtection="0"/>
    <xf numFmtId="0" fontId="4" fillId="28" borderId="0" applyNumberFormat="0" applyBorder="0" applyAlignment="0" applyProtection="0"/>
    <xf numFmtId="0" fontId="4" fillId="24" borderId="0" applyNumberFormat="0" applyBorder="0" applyAlignment="0" applyProtection="0"/>
    <xf numFmtId="0" fontId="4" fillId="32" borderId="0" applyNumberFormat="0" applyBorder="0" applyAlignment="0" applyProtection="0"/>
    <xf numFmtId="0" fontId="4" fillId="45" borderId="0" applyNumberFormat="0" applyBorder="0" applyAlignment="0" applyProtection="0"/>
    <xf numFmtId="0" fontId="4" fillId="44" borderId="0" applyNumberFormat="0" applyBorder="0" applyAlignment="0" applyProtection="0"/>
    <xf numFmtId="43" fontId="11" fillId="0" borderId="0" applyFont="0" applyFill="0" applyBorder="0" applyAlignment="0" applyProtection="0"/>
    <xf numFmtId="0" fontId="4" fillId="28" borderId="0" applyNumberFormat="0" applyBorder="0" applyAlignment="0" applyProtection="0"/>
    <xf numFmtId="0" fontId="4" fillId="25" borderId="0" applyNumberFormat="0" applyBorder="0" applyAlignment="0" applyProtection="0"/>
    <xf numFmtId="0" fontId="4" fillId="0" borderId="0"/>
    <xf numFmtId="0" fontId="4" fillId="41"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0" borderId="0"/>
    <xf numFmtId="0" fontId="4" fillId="33"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29" borderId="0" applyNumberFormat="0" applyBorder="0" applyAlignment="0" applyProtection="0"/>
    <xf numFmtId="0" fontId="11" fillId="0" borderId="0"/>
    <xf numFmtId="0" fontId="4" fillId="44" borderId="0" applyNumberFormat="0" applyBorder="0" applyAlignment="0" applyProtection="0"/>
    <xf numFmtId="0" fontId="4" fillId="37" borderId="0" applyNumberFormat="0" applyBorder="0" applyAlignment="0" applyProtection="0"/>
    <xf numFmtId="0" fontId="4" fillId="45" borderId="0" applyNumberFormat="0" applyBorder="0" applyAlignment="0" applyProtection="0"/>
    <xf numFmtId="0" fontId="4" fillId="24" borderId="0" applyNumberFormat="0" applyBorder="0" applyAlignment="0" applyProtection="0"/>
    <xf numFmtId="0" fontId="4" fillId="37" borderId="0" applyNumberFormat="0" applyBorder="0" applyAlignment="0" applyProtection="0"/>
    <xf numFmtId="0" fontId="13" fillId="0" borderId="0"/>
    <xf numFmtId="0" fontId="4" fillId="41" borderId="0" applyNumberFormat="0" applyBorder="0" applyAlignment="0" applyProtection="0"/>
    <xf numFmtId="0" fontId="4" fillId="29" borderId="0" applyNumberFormat="0" applyBorder="0" applyAlignment="0" applyProtection="0"/>
    <xf numFmtId="0" fontId="13" fillId="0" borderId="0"/>
    <xf numFmtId="0" fontId="13" fillId="0" borderId="0"/>
    <xf numFmtId="0" fontId="11" fillId="0" borderId="0"/>
    <xf numFmtId="0" fontId="11" fillId="0" borderId="0"/>
    <xf numFmtId="0" fontId="4" fillId="22" borderId="18" applyNumberFormat="0" applyFont="0" applyAlignment="0" applyProtection="0"/>
    <xf numFmtId="0" fontId="4" fillId="22" borderId="18" applyNumberFormat="0" applyFont="0" applyAlignment="0" applyProtection="0"/>
    <xf numFmtId="0" fontId="4" fillId="22" borderId="18" applyNumberFormat="0" applyFont="0" applyAlignment="0" applyProtection="0"/>
    <xf numFmtId="0" fontId="4" fillId="22" borderId="18" applyNumberFormat="0" applyFont="0" applyAlignment="0" applyProtection="0"/>
    <xf numFmtId="0" fontId="11" fillId="0" borderId="0"/>
    <xf numFmtId="9" fontId="11"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0" borderId="0"/>
    <xf numFmtId="0" fontId="11" fillId="0" borderId="0"/>
    <xf numFmtId="0" fontId="4"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 fillId="0" borderId="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 fillId="0" borderId="0"/>
    <xf numFmtId="0" fontId="42" fillId="52" borderId="20" applyNumberFormat="0" applyAlignment="0" applyProtection="0"/>
    <xf numFmtId="0" fontId="42" fillId="52" borderId="20" applyNumberFormat="0" applyAlignment="0" applyProtection="0"/>
    <xf numFmtId="9" fontId="4" fillId="0" borderId="0" applyFont="0" applyFill="0" applyBorder="0" applyAlignment="0" applyProtection="0"/>
    <xf numFmtId="0" fontId="4"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4" fillId="0" borderId="0"/>
    <xf numFmtId="43" fontId="4" fillId="0" borderId="0" applyFont="0" applyFill="0" applyBorder="0" applyAlignment="0" applyProtection="0"/>
    <xf numFmtId="0" fontId="4" fillId="0" borderId="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0" borderId="0"/>
    <xf numFmtId="0" fontId="4" fillId="0" borderId="0"/>
    <xf numFmtId="0" fontId="13" fillId="0" borderId="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0" borderId="0"/>
    <xf numFmtId="9" fontId="11"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3" fillId="0" borderId="0"/>
    <xf numFmtId="0" fontId="13" fillId="0" borderId="0"/>
    <xf numFmtId="0" fontId="13" fillId="0" borderId="0"/>
    <xf numFmtId="0" fontId="13" fillId="0" borderId="0"/>
    <xf numFmtId="0" fontId="11" fillId="0" borderId="0"/>
    <xf numFmtId="9" fontId="11" fillId="0" borderId="0" applyFont="0" applyFill="0" applyBorder="0" applyAlignment="0" applyProtection="0"/>
    <xf numFmtId="0" fontId="13" fillId="0" borderId="0"/>
    <xf numFmtId="0" fontId="13" fillId="0" borderId="0"/>
    <xf numFmtId="0" fontId="13" fillId="0" borderId="0"/>
    <xf numFmtId="0" fontId="11" fillId="0" borderId="0"/>
    <xf numFmtId="9" fontId="11"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3" fillId="0" borderId="0"/>
    <xf numFmtId="0" fontId="13" fillId="0" borderId="0"/>
    <xf numFmtId="0" fontId="13"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3" fillId="0" borderId="0"/>
    <xf numFmtId="0" fontId="11" fillId="0" borderId="0"/>
    <xf numFmtId="0" fontId="11" fillId="0" borderId="0"/>
    <xf numFmtId="0" fontId="11" fillId="0" borderId="0"/>
    <xf numFmtId="0" fontId="11" fillId="0" borderId="0"/>
    <xf numFmtId="0" fontId="13" fillId="0" borderId="0"/>
    <xf numFmtId="0" fontId="11" fillId="0" borderId="0"/>
    <xf numFmtId="0" fontId="13" fillId="0" borderId="0"/>
    <xf numFmtId="0" fontId="13" fillId="0" borderId="0"/>
    <xf numFmtId="0" fontId="13" fillId="0" borderId="0"/>
    <xf numFmtId="0" fontId="13" fillId="0" borderId="0"/>
    <xf numFmtId="0" fontId="13" fillId="0" borderId="0"/>
    <xf numFmtId="0" fontId="45" fillId="65" borderId="27" applyNumberFormat="0" applyAlignment="0" applyProtection="0"/>
    <xf numFmtId="0" fontId="13" fillId="0" borderId="0"/>
    <xf numFmtId="9" fontId="11" fillId="0" borderId="0" applyFont="0" applyFill="0" applyBorder="0" applyAlignment="0" applyProtection="0"/>
    <xf numFmtId="0" fontId="11" fillId="0" borderId="0"/>
    <xf numFmtId="0" fontId="45" fillId="65" borderId="27" applyNumberFormat="0" applyAlignment="0" applyProtection="0"/>
    <xf numFmtId="0" fontId="13" fillId="0" borderId="0"/>
    <xf numFmtId="0" fontId="13" fillId="0" borderId="0"/>
    <xf numFmtId="0" fontId="47" fillId="0" borderId="28" applyNumberFormat="0" applyFill="0" applyAlignment="0" applyProtection="0"/>
    <xf numFmtId="0" fontId="13" fillId="0" borderId="0"/>
    <xf numFmtId="0" fontId="11" fillId="0" borderId="0"/>
    <xf numFmtId="0" fontId="11" fillId="0" borderId="0"/>
    <xf numFmtId="0" fontId="13" fillId="0" borderId="0"/>
    <xf numFmtId="0" fontId="11" fillId="0" borderId="0"/>
    <xf numFmtId="0" fontId="13" fillId="0" borderId="0"/>
    <xf numFmtId="0" fontId="13" fillId="0" borderId="0"/>
    <xf numFmtId="0" fontId="11" fillId="0" borderId="0"/>
    <xf numFmtId="0" fontId="13" fillId="0" borderId="0"/>
    <xf numFmtId="0" fontId="13" fillId="0" borderId="0"/>
    <xf numFmtId="0" fontId="13" fillId="0" borderId="0"/>
    <xf numFmtId="0" fontId="11" fillId="0" borderId="0"/>
    <xf numFmtId="0" fontId="13" fillId="0" borderId="0"/>
    <xf numFmtId="0" fontId="13" fillId="0" borderId="0"/>
    <xf numFmtId="9" fontId="11" fillId="0" borderId="0" applyFont="0" applyFill="0" applyBorder="0" applyAlignment="0" applyProtection="0"/>
    <xf numFmtId="0" fontId="13" fillId="0" borderId="0"/>
    <xf numFmtId="0" fontId="11" fillId="68" borderId="26" applyNumberFormat="0" applyFont="0" applyAlignment="0" applyProtection="0"/>
    <xf numFmtId="0" fontId="11" fillId="0" borderId="0"/>
    <xf numFmtId="0" fontId="47" fillId="0" borderId="28" applyNumberFormat="0" applyFill="0" applyAlignment="0" applyProtection="0"/>
    <xf numFmtId="0" fontId="11" fillId="0" borderId="0"/>
    <xf numFmtId="0" fontId="13" fillId="0" borderId="0"/>
    <xf numFmtId="0" fontId="47" fillId="0" borderId="28"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1" fillId="0" borderId="0"/>
    <xf numFmtId="0" fontId="13" fillId="0" borderId="0"/>
    <xf numFmtId="0" fontId="45" fillId="65" borderId="27" applyNumberFormat="0" applyAlignment="0" applyProtection="0"/>
    <xf numFmtId="0" fontId="13" fillId="0" borderId="0"/>
    <xf numFmtId="0" fontId="11" fillId="0" borderId="0"/>
    <xf numFmtId="0" fontId="11" fillId="0" borderId="0"/>
    <xf numFmtId="0" fontId="13" fillId="0" borderId="0"/>
    <xf numFmtId="0" fontId="13" fillId="0" borderId="0"/>
    <xf numFmtId="0" fontId="11" fillId="68" borderId="26" applyNumberFormat="0" applyFont="0" applyAlignment="0" applyProtection="0"/>
    <xf numFmtId="0" fontId="35" fillId="65" borderId="20" applyNumberForma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3" fillId="0" borderId="0"/>
    <xf numFmtId="0" fontId="13" fillId="0" borderId="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0" borderId="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0" borderId="0"/>
    <xf numFmtId="0" fontId="47" fillId="0" borderId="28" applyNumberFormat="0" applyFill="0" applyAlignment="0" applyProtection="0"/>
    <xf numFmtId="0" fontId="13" fillId="0" borderId="0"/>
    <xf numFmtId="0" fontId="11" fillId="68" borderId="26" applyNumberFormat="0" applyFont="0" applyAlignment="0" applyProtection="0"/>
    <xf numFmtId="0" fontId="13" fillId="0" borderId="0"/>
    <xf numFmtId="0" fontId="11" fillId="0" borderId="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2" fillId="52" borderId="20"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35" fillId="65" borderId="20"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2" fillId="52"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2" fillId="52" borderId="20" applyNumberFormat="0" applyAlignment="0" applyProtection="0"/>
    <xf numFmtId="0" fontId="6"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7" fillId="0" borderId="28" applyNumberFormat="0" applyFill="0" applyAlignment="0" applyProtection="0"/>
    <xf numFmtId="0" fontId="35" fillId="65"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45" fillId="65" borderId="27"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35" fillId="65" borderId="20" applyNumberFormat="0" applyAlignment="0" applyProtection="0"/>
    <xf numFmtId="0" fontId="45" fillId="65" borderId="27" applyNumberFormat="0" applyAlignment="0" applyProtection="0"/>
    <xf numFmtId="0" fontId="45" fillId="65" borderId="27" applyNumberFormat="0" applyAlignment="0" applyProtection="0"/>
    <xf numFmtId="0" fontId="11" fillId="68" borderId="26" applyNumberFormat="0" applyFont="0" applyAlignment="0" applyProtection="0"/>
    <xf numFmtId="0" fontId="42" fillId="52" borderId="20" applyNumberForma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6" fillId="68" borderId="26" applyNumberFormat="0" applyFont="0" applyAlignment="0" applyProtection="0"/>
    <xf numFmtId="0" fontId="6" fillId="68" borderId="26" applyNumberFormat="0" applyFont="0" applyAlignment="0" applyProtection="0"/>
    <xf numFmtId="0" fontId="6"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6" fillId="68" borderId="26" applyNumberFormat="0" applyFon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6"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35" fillId="65" borderId="20" applyNumberFormat="0" applyAlignment="0" applyProtection="0"/>
    <xf numFmtId="0" fontId="45" fillId="65" borderId="27" applyNumberForma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11" fillId="68" borderId="26" applyNumberFormat="0" applyFont="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35" fillId="65" borderId="20" applyNumberFormat="0" applyAlignment="0" applyProtection="0"/>
    <xf numFmtId="0" fontId="35" fillId="65" borderId="20" applyNumberFormat="0" applyAlignment="0" applyProtection="0"/>
    <xf numFmtId="0" fontId="42" fillId="52" borderId="20" applyNumberForma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35" fillId="65"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11" fillId="68" borderId="26" applyNumberFormat="0" applyFont="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2" fillId="52" borderId="20" applyNumberFormat="0" applyAlignment="0" applyProtection="0"/>
    <xf numFmtId="0" fontId="11" fillId="68" borderId="26" applyNumberFormat="0" applyFon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11" fillId="68" borderId="26" applyNumberFormat="0" applyFont="0" applyAlignment="0" applyProtection="0"/>
    <xf numFmtId="0" fontId="42" fillId="52" borderId="20" applyNumberFormat="0" applyAlignment="0" applyProtection="0"/>
    <xf numFmtId="0" fontId="11"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7" fillId="0" borderId="28" applyNumberFormat="0" applyFill="0" applyAlignment="0" applyProtection="0"/>
    <xf numFmtId="0" fontId="47" fillId="0" borderId="28" applyNumberFormat="0" applyFill="0" applyAlignment="0" applyProtection="0"/>
    <xf numFmtId="0" fontId="35" fillId="65"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2" fillId="52" borderId="20" applyNumberFormat="0" applyAlignment="0" applyProtection="0"/>
    <xf numFmtId="0" fontId="6" fillId="68" borderId="26" applyNumberFormat="0" applyFon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45" fillId="65" borderId="27" applyNumberFormat="0" applyAlignment="0" applyProtection="0"/>
    <xf numFmtId="0" fontId="11" fillId="68" borderId="26" applyNumberFormat="0" applyFont="0" applyAlignment="0" applyProtection="0"/>
    <xf numFmtId="0" fontId="6" fillId="68" borderId="26" applyNumberFormat="0" applyFont="0" applyAlignment="0" applyProtection="0"/>
    <xf numFmtId="0" fontId="35" fillId="65" borderId="20" applyNumberFormat="0" applyAlignment="0" applyProtection="0"/>
    <xf numFmtId="0" fontId="42" fillId="52" borderId="20" applyNumberFormat="0" applyAlignment="0" applyProtection="0"/>
    <xf numFmtId="0" fontId="11" fillId="68" borderId="26" applyNumberFormat="0" applyFont="0" applyAlignment="0" applyProtection="0"/>
    <xf numFmtId="0" fontId="45" fillId="65" borderId="27" applyNumberFormat="0" applyAlignment="0" applyProtection="0"/>
    <xf numFmtId="0" fontId="47" fillId="0" borderId="28" applyNumberFormat="0" applyFill="0" applyAlignment="0" applyProtection="0"/>
    <xf numFmtId="0" fontId="42" fillId="52" borderId="20" applyNumberFormat="0" applyAlignment="0" applyProtection="0"/>
    <xf numFmtId="0" fontId="42" fillId="52" borderId="20" applyNumberFormat="0" applyAlignment="0" applyProtection="0"/>
    <xf numFmtId="0" fontId="47" fillId="0" borderId="28" applyNumberFormat="0" applyFill="0" applyAlignment="0" applyProtection="0"/>
    <xf numFmtId="0" fontId="45" fillId="65" borderId="27" applyNumberFormat="0" applyAlignment="0" applyProtection="0"/>
    <xf numFmtId="0" fontId="6" fillId="68" borderId="26" applyNumberFormat="0" applyFont="0" applyAlignment="0" applyProtection="0"/>
    <xf numFmtId="0" fontId="6" fillId="68" borderId="26" applyNumberFormat="0" applyFont="0" applyAlignment="0" applyProtection="0"/>
    <xf numFmtId="0" fontId="47" fillId="0" borderId="28" applyNumberFormat="0" applyFill="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42" fillId="52" borderId="20" applyNumberFormat="0" applyAlignment="0" applyProtection="0"/>
    <xf numFmtId="0" fontId="45" fillId="65" borderId="27" applyNumberFormat="0" applyAlignment="0" applyProtection="0"/>
    <xf numFmtId="0" fontId="11" fillId="0" borderId="0"/>
    <xf numFmtId="0" fontId="11" fillId="0" borderId="0"/>
    <xf numFmtId="0" fontId="11" fillId="0" borderId="0"/>
    <xf numFmtId="0" fontId="11" fillId="0" borderId="0"/>
    <xf numFmtId="0" fontId="13"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11" fillId="0" borderId="0"/>
    <xf numFmtId="0" fontId="6" fillId="47"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33" fillId="57" borderId="0" applyNumberFormat="0" applyBorder="0" applyAlignment="0" applyProtection="0"/>
    <xf numFmtId="0" fontId="33" fillId="54" borderId="0" applyNumberFormat="0" applyBorder="0" applyAlignment="0" applyProtection="0"/>
    <xf numFmtId="0" fontId="33" fillId="55"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0" borderId="0" applyNumberFormat="0" applyBorder="0" applyAlignment="0" applyProtection="0"/>
    <xf numFmtId="0" fontId="33" fillId="61" borderId="0" applyNumberFormat="0" applyBorder="0" applyAlignment="0" applyProtection="0"/>
    <xf numFmtId="0" fontId="33" fillId="62" borderId="0" applyNumberFormat="0" applyBorder="0" applyAlignment="0" applyProtection="0"/>
    <xf numFmtId="0" fontId="33" fillId="63" borderId="0" applyNumberFormat="0" applyBorder="0" applyAlignment="0" applyProtection="0"/>
    <xf numFmtId="0" fontId="33" fillId="58" borderId="0" applyNumberFormat="0" applyBorder="0" applyAlignment="0" applyProtection="0"/>
    <xf numFmtId="0" fontId="33" fillId="59" borderId="0" applyNumberFormat="0" applyBorder="0" applyAlignment="0" applyProtection="0"/>
    <xf numFmtId="0" fontId="33" fillId="64" borderId="0" applyNumberFormat="0" applyBorder="0" applyAlignment="0" applyProtection="0"/>
    <xf numFmtId="0" fontId="34" fillId="48" borderId="0" applyNumberFormat="0" applyBorder="0" applyAlignment="0" applyProtection="0"/>
    <xf numFmtId="0" fontId="35" fillId="65" borderId="20" applyNumberFormat="0" applyAlignment="0" applyProtection="0"/>
    <xf numFmtId="0" fontId="36" fillId="66" borderId="21" applyNumberFormat="0" applyAlignment="0" applyProtection="0"/>
    <xf numFmtId="43" fontId="11" fillId="0" borderId="0" applyFont="0" applyFill="0" applyBorder="0" applyAlignment="0" applyProtection="0"/>
    <xf numFmtId="0" fontId="37" fillId="0" borderId="0" applyNumberFormat="0" applyFill="0" applyBorder="0" applyAlignment="0" applyProtection="0"/>
    <xf numFmtId="0" fontId="38" fillId="49" borderId="0" applyNumberFormat="0" applyBorder="0" applyAlignment="0" applyProtection="0"/>
    <xf numFmtId="0" fontId="39" fillId="0" borderId="22" applyNumberFormat="0" applyFill="0" applyAlignment="0" applyProtection="0"/>
    <xf numFmtId="0" fontId="40" fillId="0" borderId="23" applyNumberFormat="0" applyFill="0" applyAlignment="0" applyProtection="0"/>
    <xf numFmtId="0" fontId="41" fillId="0" borderId="24" applyNumberFormat="0" applyFill="0" applyAlignment="0" applyProtection="0"/>
    <xf numFmtId="0" fontId="41" fillId="0" borderId="0" applyNumberFormat="0" applyFill="0" applyBorder="0" applyAlignment="0" applyProtection="0"/>
    <xf numFmtId="0" fontId="42" fillId="52" borderId="20" applyNumberFormat="0" applyAlignment="0" applyProtection="0"/>
    <xf numFmtId="0" fontId="43" fillId="0" borderId="25" applyNumberFormat="0" applyFill="0" applyAlignment="0" applyProtection="0"/>
    <xf numFmtId="0" fontId="44" fillId="67" borderId="0" applyNumberFormat="0" applyBorder="0" applyAlignment="0" applyProtection="0"/>
    <xf numFmtId="0" fontId="11" fillId="68" borderId="26" applyNumberFormat="0" applyFont="0" applyAlignment="0" applyProtection="0"/>
    <xf numFmtId="0" fontId="45" fillId="65" borderId="27" applyNumberFormat="0" applyAlignment="0" applyProtection="0"/>
    <xf numFmtId="9" fontId="11" fillId="0" borderId="0" applyFont="0" applyFill="0" applyBorder="0" applyAlignment="0" applyProtection="0"/>
    <xf numFmtId="0" fontId="46" fillId="0" borderId="0" applyNumberFormat="0" applyFill="0" applyBorder="0" applyAlignment="0" applyProtection="0"/>
    <xf numFmtId="0" fontId="47" fillId="0" borderId="28" applyNumberFormat="0" applyFill="0" applyAlignment="0" applyProtection="0"/>
    <xf numFmtId="0" fontId="48" fillId="0" borderId="0" applyNumberForma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54" fillId="0" borderId="0"/>
  </cellStyleXfs>
  <cellXfs count="986">
    <xf numFmtId="0" fontId="0" fillId="0" borderId="0" xfId="0"/>
    <xf numFmtId="0" fontId="2" fillId="0" borderId="0" xfId="0" applyFont="1" applyAlignment="1">
      <alignment horizontal="center"/>
    </xf>
    <xf numFmtId="0" fontId="0" fillId="4" borderId="0" xfId="0" applyFill="1"/>
    <xf numFmtId="0" fontId="1" fillId="9" borderId="4" xfId="0" applyFont="1" applyFill="1" applyBorder="1" applyAlignment="1">
      <alignment horizontal="center"/>
    </xf>
    <xf numFmtId="0" fontId="3" fillId="10" borderId="4" xfId="0" applyFont="1" applyFill="1" applyBorder="1" applyAlignment="1">
      <alignment horizontal="center"/>
    </xf>
    <xf numFmtId="0" fontId="5" fillId="0" borderId="0" xfId="1"/>
    <xf numFmtId="0" fontId="8" fillId="0" borderId="0" xfId="1" applyFont="1" applyFill="1" applyBorder="1" applyAlignment="1">
      <alignment horizontal="left" vertical="center" wrapText="1"/>
    </xf>
    <xf numFmtId="0" fontId="9" fillId="11" borderId="7" xfId="1" applyFont="1" applyFill="1" applyBorder="1" applyAlignment="1">
      <alignment horizontal="center" textRotation="90" wrapText="1"/>
    </xf>
    <xf numFmtId="0" fontId="9" fillId="0" borderId="7" xfId="1" applyFont="1" applyFill="1" applyBorder="1" applyAlignment="1">
      <alignment horizontal="center" textRotation="90" wrapText="1"/>
    </xf>
    <xf numFmtId="9" fontId="9" fillId="11" borderId="7" xfId="32" applyFont="1" applyFill="1" applyBorder="1" applyAlignment="1">
      <alignment horizontal="center" textRotation="90" wrapText="1"/>
    </xf>
    <xf numFmtId="0" fontId="9" fillId="0" borderId="0" xfId="1" applyFont="1" applyFill="1" applyBorder="1" applyAlignment="1">
      <alignment horizontal="center" textRotation="90" wrapText="1"/>
    </xf>
    <xf numFmtId="0" fontId="5" fillId="0" borderId="0" xfId="1" applyFont="1" applyFill="1" applyBorder="1" applyAlignment="1">
      <alignment horizontal="center" textRotation="90" wrapText="1"/>
    </xf>
    <xf numFmtId="0" fontId="5" fillId="0" borderId="0" xfId="1" applyFont="1"/>
    <xf numFmtId="165" fontId="9" fillId="11" borderId="7" xfId="2" applyNumberFormat="1" applyFont="1" applyFill="1" applyBorder="1" applyAlignment="1">
      <alignment horizontal="center" textRotation="90" wrapText="1"/>
    </xf>
    <xf numFmtId="0" fontId="14" fillId="0" borderId="0" xfId="1" applyFont="1" applyFill="1"/>
    <xf numFmtId="0" fontId="17" fillId="12" borderId="7" xfId="1" applyFont="1" applyFill="1" applyBorder="1" applyAlignment="1">
      <alignment horizontal="left" vertical="center" wrapText="1"/>
    </xf>
    <xf numFmtId="0" fontId="17" fillId="12" borderId="7" xfId="2" applyNumberFormat="1" applyFont="1" applyFill="1" applyBorder="1" applyAlignment="1">
      <alignment horizontal="left" vertical="center" wrapText="1"/>
    </xf>
    <xf numFmtId="9" fontId="17" fillId="12" borderId="7" xfId="32" applyFont="1" applyFill="1" applyBorder="1" applyAlignment="1">
      <alignment horizontal="left" vertical="center" wrapText="1"/>
    </xf>
    <xf numFmtId="0" fontId="14" fillId="13" borderId="0" xfId="1" applyFont="1" applyFill="1"/>
    <xf numFmtId="0" fontId="14" fillId="13" borderId="0" xfId="1" applyFont="1" applyFill="1" applyAlignment="1">
      <alignment horizontal="right"/>
    </xf>
    <xf numFmtId="165" fontId="14" fillId="13" borderId="0" xfId="2" applyNumberFormat="1" applyFont="1" applyFill="1"/>
    <xf numFmtId="9" fontId="14" fillId="13" borderId="0" xfId="32" applyFont="1" applyFill="1"/>
    <xf numFmtId="0" fontId="16" fillId="14" borderId="8" xfId="1" applyFont="1" applyFill="1" applyBorder="1" applyAlignment="1">
      <alignment horizontal="left" vertical="center"/>
    </xf>
    <xf numFmtId="0" fontId="16" fillId="14" borderId="9" xfId="1" applyFont="1" applyFill="1" applyBorder="1" applyAlignment="1">
      <alignment horizontal="left" vertical="center"/>
    </xf>
    <xf numFmtId="0" fontId="16" fillId="14" borderId="10" xfId="1" applyFont="1" applyFill="1" applyBorder="1" applyAlignment="1">
      <alignment horizontal="left" vertical="center"/>
    </xf>
    <xf numFmtId="165" fontId="15" fillId="14" borderId="9" xfId="2" applyNumberFormat="1" applyFont="1" applyFill="1" applyBorder="1" applyAlignment="1">
      <alignment horizontal="left" vertical="center"/>
    </xf>
    <xf numFmtId="9" fontId="16" fillId="14" borderId="10" xfId="32" applyFont="1" applyFill="1" applyBorder="1" applyAlignment="1">
      <alignment horizontal="left" vertical="center"/>
    </xf>
    <xf numFmtId="0" fontId="16" fillId="0" borderId="0" xfId="1" applyFont="1" applyAlignment="1">
      <alignment horizontal="left" vertical="center"/>
    </xf>
    <xf numFmtId="0" fontId="16" fillId="14" borderId="0" xfId="1" applyFont="1" applyFill="1" applyBorder="1" applyAlignment="1">
      <alignment horizontal="left" vertical="center"/>
    </xf>
    <xf numFmtId="0" fontId="17" fillId="12" borderId="0" xfId="1" applyFont="1" applyFill="1" applyBorder="1" applyAlignment="1">
      <alignment horizontal="left" vertical="center" wrapText="1"/>
    </xf>
    <xf numFmtId="0" fontId="17" fillId="15" borderId="7" xfId="1" applyFont="1" applyFill="1" applyBorder="1" applyAlignment="1">
      <alignment horizontal="left" vertical="center" wrapText="1"/>
    </xf>
    <xf numFmtId="0" fontId="10" fillId="0" borderId="0" xfId="1" applyFont="1" applyFill="1"/>
    <xf numFmtId="4" fontId="10" fillId="0" borderId="0" xfId="1" applyNumberFormat="1" applyFont="1" applyFill="1"/>
    <xf numFmtId="164" fontId="10" fillId="0" borderId="0" xfId="1" applyNumberFormat="1" applyFont="1" applyFill="1"/>
    <xf numFmtId="0" fontId="10" fillId="0" borderId="0" xfId="1" applyNumberFormat="1" applyFont="1" applyFill="1"/>
    <xf numFmtId="9" fontId="10" fillId="0" borderId="0" xfId="32" applyFont="1" applyFill="1"/>
    <xf numFmtId="165" fontId="10" fillId="0" borderId="0" xfId="2" applyNumberFormat="1" applyFont="1" applyFill="1"/>
    <xf numFmtId="165" fontId="10" fillId="0" borderId="0" xfId="1" applyNumberFormat="1" applyFont="1" applyFill="1"/>
    <xf numFmtId="166" fontId="10" fillId="0" borderId="0" xfId="1" applyNumberFormat="1" applyFont="1" applyFill="1"/>
    <xf numFmtId="0" fontId="17" fillId="0" borderId="0" xfId="1" applyFont="1" applyFill="1" applyBorder="1" applyAlignment="1">
      <alignment horizontal="left" vertical="center" wrapText="1"/>
    </xf>
    <xf numFmtId="0" fontId="5" fillId="0" borderId="0" xfId="1" applyFill="1"/>
    <xf numFmtId="0" fontId="2" fillId="8" borderId="0" xfId="0" applyFont="1" applyFill="1" applyAlignment="1">
      <alignment horizontal="center"/>
    </xf>
    <xf numFmtId="0" fontId="16" fillId="0" borderId="0" xfId="1" applyFont="1" applyFill="1" applyAlignment="1">
      <alignment horizontal="left" vertical="center"/>
    </xf>
    <xf numFmtId="0" fontId="0" fillId="0" borderId="0" xfId="0"/>
    <xf numFmtId="0" fontId="5" fillId="0" borderId="0" xfId="0" applyFont="1"/>
    <xf numFmtId="0" fontId="0" fillId="0" borderId="0" xfId="0" applyFill="1"/>
    <xf numFmtId="0" fontId="2" fillId="0" borderId="0" xfId="0" applyFont="1" applyFill="1" applyAlignment="1">
      <alignment horizontal="center"/>
    </xf>
    <xf numFmtId="0" fontId="3" fillId="69" borderId="4" xfId="0" applyFont="1" applyFill="1" applyBorder="1" applyAlignment="1">
      <alignment horizontal="center"/>
    </xf>
    <xf numFmtId="0" fontId="0" fillId="0" borderId="0" xfId="0" applyAlignment="1">
      <alignment horizontal="right"/>
    </xf>
    <xf numFmtId="0" fontId="5" fillId="0" borderId="0" xfId="0" applyFont="1" applyFill="1"/>
    <xf numFmtId="0" fontId="51" fillId="0" borderId="0" xfId="0" applyFont="1"/>
    <xf numFmtId="0" fontId="0" fillId="0" borderId="35" xfId="0" applyFill="1" applyBorder="1"/>
    <xf numFmtId="0" fontId="0" fillId="0" borderId="32" xfId="0" applyFill="1" applyBorder="1"/>
    <xf numFmtId="0" fontId="0" fillId="0" borderId="31" xfId="0" applyFill="1" applyBorder="1"/>
    <xf numFmtId="0" fontId="0" fillId="0" borderId="30" xfId="0" applyFill="1" applyBorder="1"/>
    <xf numFmtId="0" fontId="0" fillId="0" borderId="0" xfId="0"/>
    <xf numFmtId="0" fontId="2" fillId="0" borderId="0" xfId="0" applyFont="1" applyAlignment="1">
      <alignment horizontal="center"/>
    </xf>
    <xf numFmtId="0" fontId="0" fillId="0" borderId="30" xfId="0" applyBorder="1"/>
    <xf numFmtId="0" fontId="2" fillId="0" borderId="36" xfId="0" applyFont="1" applyFill="1" applyBorder="1" applyAlignment="1">
      <alignment horizontal="center"/>
    </xf>
    <xf numFmtId="0" fontId="2" fillId="0" borderId="37"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wrapText="1"/>
    </xf>
    <xf numFmtId="0" fontId="0" fillId="0" borderId="41" xfId="0" applyFill="1" applyBorder="1"/>
    <xf numFmtId="0" fontId="0" fillId="0" borderId="43" xfId="0" applyFill="1" applyBorder="1"/>
    <xf numFmtId="0" fontId="0" fillId="0" borderId="42" xfId="0" applyBorder="1"/>
    <xf numFmtId="0" fontId="0" fillId="0" borderId="41" xfId="0" applyBorder="1"/>
    <xf numFmtId="0" fontId="0" fillId="0" borderId="42" xfId="0" applyFill="1" applyBorder="1"/>
    <xf numFmtId="0" fontId="0" fillId="0" borderId="7" xfId="0" applyFill="1" applyBorder="1"/>
    <xf numFmtId="0" fontId="0" fillId="2" borderId="7" xfId="0" applyFill="1" applyBorder="1"/>
    <xf numFmtId="0" fontId="0" fillId="0" borderId="0" xfId="0" applyFill="1"/>
    <xf numFmtId="0" fontId="2" fillId="0" borderId="49" xfId="0" applyFont="1" applyFill="1" applyBorder="1" applyAlignment="1">
      <alignment horizontal="center"/>
    </xf>
    <xf numFmtId="0" fontId="2" fillId="0" borderId="50" xfId="0" applyFont="1" applyBorder="1" applyAlignment="1">
      <alignment horizontal="center"/>
    </xf>
    <xf numFmtId="0" fontId="0" fillId="0" borderId="31" xfId="0" applyBorder="1"/>
    <xf numFmtId="0" fontId="0" fillId="0" borderId="32" xfId="0" applyBorder="1"/>
    <xf numFmtId="0" fontId="0" fillId="0" borderId="35" xfId="0" applyBorder="1"/>
    <xf numFmtId="0" fontId="0" fillId="0" borderId="33" xfId="0" applyBorder="1"/>
    <xf numFmtId="0" fontId="2" fillId="0" borderId="52" xfId="0" applyFont="1" applyBorder="1" applyAlignment="1">
      <alignment horizontal="center"/>
    </xf>
    <xf numFmtId="0" fontId="0" fillId="0" borderId="53" xfId="0" applyFill="1" applyBorder="1"/>
    <xf numFmtId="0" fontId="2" fillId="0" borderId="49" xfId="0" applyFont="1" applyBorder="1" applyAlignment="1">
      <alignment horizontal="center"/>
    </xf>
    <xf numFmtId="0" fontId="2" fillId="0" borderId="50" xfId="0" applyFont="1" applyBorder="1" applyAlignment="1">
      <alignment horizontal="center" wrapText="1"/>
    </xf>
    <xf numFmtId="0" fontId="2" fillId="0" borderId="54" xfId="0" applyFont="1" applyBorder="1" applyAlignment="1">
      <alignment horizontal="center"/>
    </xf>
    <xf numFmtId="0" fontId="2" fillId="0" borderId="50" xfId="0" applyFont="1" applyFill="1" applyBorder="1" applyAlignment="1">
      <alignment horizontal="center"/>
    </xf>
    <xf numFmtId="0" fontId="0" fillId="0" borderId="0" xfId="0" applyBorder="1"/>
    <xf numFmtId="0" fontId="2" fillId="0" borderId="0" xfId="0" applyFont="1" applyAlignment="1">
      <alignment horizontal="center" vertical="center"/>
    </xf>
    <xf numFmtId="0" fontId="0" fillId="70" borderId="0" xfId="0" applyFill="1"/>
    <xf numFmtId="0" fontId="1" fillId="70" borderId="0" xfId="0" applyFont="1" applyFill="1" applyBorder="1" applyAlignment="1">
      <alignment horizontal="left"/>
    </xf>
    <xf numFmtId="0" fontId="3" fillId="70" borderId="45" xfId="0" applyFont="1" applyFill="1" applyBorder="1" applyAlignment="1">
      <alignment horizontal="center" vertical="center"/>
    </xf>
    <xf numFmtId="0" fontId="2" fillId="70" borderId="0" xfId="0" applyFont="1" applyFill="1" applyBorder="1" applyAlignment="1">
      <alignment horizontal="center"/>
    </xf>
    <xf numFmtId="0" fontId="0" fillId="70" borderId="0" xfId="0" applyFill="1" applyBorder="1"/>
    <xf numFmtId="0" fontId="3" fillId="70" borderId="0" xfId="0" applyFont="1" applyFill="1" applyBorder="1" applyAlignment="1">
      <alignment horizontal="center"/>
    </xf>
    <xf numFmtId="2" fontId="0" fillId="70" borderId="0" xfId="0" applyNumberFormat="1" applyFill="1" applyBorder="1"/>
    <xf numFmtId="0" fontId="1" fillId="70" borderId="0" xfId="0" applyFont="1" applyFill="1" applyBorder="1" applyAlignment="1"/>
    <xf numFmtId="0" fontId="2" fillId="0" borderId="29" xfId="0" applyFont="1" applyFill="1" applyBorder="1" applyAlignment="1">
      <alignment horizontal="center"/>
    </xf>
    <xf numFmtId="0" fontId="2" fillId="0" borderId="29" xfId="0" applyFont="1" applyFill="1" applyBorder="1" applyAlignment="1">
      <alignment horizontal="center" wrapText="1"/>
    </xf>
    <xf numFmtId="0" fontId="0" fillId="0" borderId="0" xfId="0" applyFill="1" applyBorder="1"/>
    <xf numFmtId="0" fontId="0" fillId="0" borderId="33" xfId="0" applyFill="1" applyBorder="1"/>
    <xf numFmtId="0" fontId="0" fillId="0" borderId="60" xfId="0" applyFill="1" applyBorder="1"/>
    <xf numFmtId="0" fontId="1" fillId="0" borderId="0" xfId="0" applyFont="1" applyFill="1" applyBorder="1" applyAlignment="1"/>
    <xf numFmtId="0" fontId="3" fillId="0" borderId="0" xfId="0" applyFont="1" applyFill="1" applyBorder="1" applyAlignment="1">
      <alignment horizontal="center"/>
    </xf>
    <xf numFmtId="0" fontId="1" fillId="0" borderId="0" xfId="0" applyFont="1" applyFill="1" applyBorder="1" applyAlignment="1">
      <alignment horizontal="left"/>
    </xf>
    <xf numFmtId="0" fontId="2" fillId="0" borderId="0" xfId="0" applyFont="1" applyFill="1" applyBorder="1" applyAlignment="1">
      <alignment horizontal="center"/>
    </xf>
    <xf numFmtId="0" fontId="3" fillId="0" borderId="0" xfId="0" applyFont="1" applyFill="1" applyBorder="1" applyAlignment="1">
      <alignment horizontal="center" vertical="center"/>
    </xf>
    <xf numFmtId="0" fontId="2" fillId="0" borderId="52" xfId="0" applyFont="1" applyFill="1" applyBorder="1" applyAlignment="1">
      <alignment horizontal="center"/>
    </xf>
    <xf numFmtId="0" fontId="2" fillId="0" borderId="37" xfId="0" applyFont="1" applyFill="1" applyBorder="1" applyAlignment="1">
      <alignment horizontal="center"/>
    </xf>
    <xf numFmtId="0" fontId="2" fillId="0" borderId="51" xfId="0" applyFont="1" applyFill="1" applyBorder="1" applyAlignment="1">
      <alignment horizontal="center"/>
    </xf>
    <xf numFmtId="0" fontId="2" fillId="0" borderId="30" xfId="0" applyFont="1" applyFill="1" applyBorder="1" applyAlignment="1">
      <alignment horizontal="center"/>
    </xf>
    <xf numFmtId="0" fontId="2" fillId="0" borderId="31" xfId="0" applyFont="1" applyFill="1" applyBorder="1" applyAlignment="1">
      <alignment horizontal="center"/>
    </xf>
    <xf numFmtId="0" fontId="0" fillId="0" borderId="67" xfId="0" applyBorder="1"/>
    <xf numFmtId="0" fontId="0" fillId="0" borderId="68" xfId="0" applyBorder="1"/>
    <xf numFmtId="1" fontId="0" fillId="0" borderId="7" xfId="0" applyNumberFormat="1" applyFill="1" applyBorder="1"/>
    <xf numFmtId="0" fontId="0" fillId="0" borderId="67" xfId="0" applyFill="1" applyBorder="1"/>
    <xf numFmtId="0" fontId="0" fillId="0" borderId="68" xfId="0" applyFill="1" applyBorder="1"/>
    <xf numFmtId="0" fontId="0" fillId="0" borderId="69" xfId="0" applyFill="1" applyBorder="1"/>
    <xf numFmtId="0" fontId="2" fillId="0" borderId="7" xfId="0" applyFont="1" applyBorder="1" applyAlignment="1">
      <alignment horizontal="center" wrapText="1"/>
    </xf>
    <xf numFmtId="0" fontId="0" fillId="0" borderId="7" xfId="0" applyBorder="1"/>
    <xf numFmtId="0" fontId="2" fillId="0" borderId="29" xfId="0" applyFont="1" applyBorder="1" applyAlignment="1">
      <alignment horizontal="center"/>
    </xf>
    <xf numFmtId="0" fontId="0" fillId="0" borderId="0" xfId="0" applyFill="1"/>
    <xf numFmtId="0" fontId="2" fillId="0" borderId="7" xfId="0" applyFont="1" applyFill="1" applyBorder="1" applyAlignment="1">
      <alignment horizontal="center"/>
    </xf>
    <xf numFmtId="0" fontId="0" fillId="0" borderId="0" xfId="0" applyFill="1" applyBorder="1"/>
    <xf numFmtId="0" fontId="2" fillId="0" borderId="31" xfId="0" applyFont="1" applyBorder="1" applyAlignment="1">
      <alignment horizontal="center"/>
    </xf>
    <xf numFmtId="0" fontId="2" fillId="0" borderId="31" xfId="0" applyFont="1" applyBorder="1" applyAlignment="1">
      <alignment horizontal="center" wrapText="1"/>
    </xf>
    <xf numFmtId="0" fontId="2" fillId="0" borderId="31" xfId="0" applyFont="1" applyFill="1" applyBorder="1" applyAlignment="1">
      <alignment horizontal="center" wrapText="1"/>
    </xf>
    <xf numFmtId="0" fontId="2" fillId="0" borderId="37" xfId="0" applyFont="1" applyFill="1" applyBorder="1" applyAlignment="1">
      <alignment horizontal="center" wrapText="1"/>
    </xf>
    <xf numFmtId="0" fontId="2" fillId="0" borderId="8" xfId="0" applyFont="1" applyFill="1" applyBorder="1" applyAlignment="1">
      <alignment horizontal="center" wrapText="1"/>
    </xf>
    <xf numFmtId="0" fontId="2" fillId="0" borderId="7" xfId="0" applyFont="1" applyFill="1" applyBorder="1" applyAlignment="1">
      <alignment horizontal="center" wrapText="1"/>
    </xf>
    <xf numFmtId="0" fontId="2" fillId="0" borderId="30" xfId="0" applyFont="1" applyFill="1" applyBorder="1" applyAlignment="1">
      <alignment horizontal="center" wrapText="1"/>
    </xf>
    <xf numFmtId="0" fontId="2" fillId="0" borderId="36" xfId="0" applyFont="1" applyFill="1" applyBorder="1" applyAlignment="1">
      <alignment horizontal="center" wrapText="1"/>
    </xf>
    <xf numFmtId="3" fontId="0" fillId="0" borderId="31" xfId="0" applyNumberFormat="1" applyFill="1" applyBorder="1"/>
    <xf numFmtId="0" fontId="0" fillId="0" borderId="71" xfId="0" applyFill="1" applyBorder="1"/>
    <xf numFmtId="0" fontId="0" fillId="0" borderId="0" xfId="0"/>
    <xf numFmtId="0" fontId="0" fillId="0" borderId="42" xfId="0" applyFill="1" applyBorder="1"/>
    <xf numFmtId="0" fontId="0" fillId="0" borderId="42" xfId="0" applyBorder="1"/>
    <xf numFmtId="0" fontId="0" fillId="0" borderId="8" xfId="0" applyBorder="1"/>
    <xf numFmtId="0" fontId="2" fillId="0" borderId="49" xfId="0" applyFont="1" applyBorder="1" applyAlignment="1">
      <alignment horizontal="center" wrapText="1"/>
    </xf>
    <xf numFmtId="0" fontId="2" fillId="0" borderId="54" xfId="0" applyFont="1" applyFill="1" applyBorder="1" applyAlignment="1">
      <alignment horizontal="center" wrapText="1"/>
    </xf>
    <xf numFmtId="0" fontId="0" fillId="0" borderId="7" xfId="0" applyFont="1" applyBorder="1" applyAlignment="1">
      <alignment horizontal="right"/>
    </xf>
    <xf numFmtId="0" fontId="0" fillId="0" borderId="0" xfId="0"/>
    <xf numFmtId="0" fontId="0" fillId="0" borderId="7" xfId="0" applyBorder="1"/>
    <xf numFmtId="0" fontId="0" fillId="0" borderId="7" xfId="0" applyFill="1" applyBorder="1"/>
    <xf numFmtId="0" fontId="0" fillId="0" borderId="43" xfId="0" applyBorder="1"/>
    <xf numFmtId="0" fontId="56" fillId="0" borderId="30" xfId="34795" applyFont="1" applyFill="1" applyBorder="1"/>
    <xf numFmtId="0" fontId="56" fillId="0" borderId="31" xfId="34795" applyFont="1" applyBorder="1"/>
    <xf numFmtId="0" fontId="56" fillId="0" borderId="7" xfId="34795" applyFont="1" applyFill="1" applyBorder="1"/>
    <xf numFmtId="0" fontId="3" fillId="0" borderId="49" xfId="0" applyFont="1" applyBorder="1" applyAlignment="1">
      <alignment horizontal="center"/>
    </xf>
    <xf numFmtId="0" fontId="55" fillId="0" borderId="30" xfId="34795" applyFont="1" applyBorder="1"/>
    <xf numFmtId="0" fontId="4" fillId="0" borderId="7" xfId="0" applyFont="1" applyFill="1" applyBorder="1"/>
    <xf numFmtId="0" fontId="4" fillId="0" borderId="33" xfId="0" applyFont="1" applyFill="1" applyBorder="1"/>
    <xf numFmtId="0" fontId="4" fillId="0" borderId="35" xfId="0" applyFont="1" applyFill="1" applyBorder="1"/>
    <xf numFmtId="0" fontId="56" fillId="0" borderId="33" xfId="34795" applyFont="1" applyBorder="1"/>
    <xf numFmtId="0" fontId="4" fillId="0" borderId="32" xfId="0" applyFont="1" applyFill="1" applyBorder="1"/>
    <xf numFmtId="0" fontId="56" fillId="0" borderId="7" xfId="34795" applyFont="1" applyBorder="1"/>
    <xf numFmtId="0" fontId="55" fillId="0" borderId="32" xfId="34795" applyFont="1" applyBorder="1"/>
    <xf numFmtId="0" fontId="4" fillId="0" borderId="30" xfId="0" applyFont="1" applyFill="1" applyBorder="1"/>
    <xf numFmtId="0" fontId="4" fillId="0" borderId="7" xfId="0" applyFont="1" applyBorder="1"/>
    <xf numFmtId="0" fontId="4" fillId="0" borderId="35" xfId="0" applyFont="1" applyBorder="1"/>
    <xf numFmtId="0" fontId="2" fillId="70" borderId="0" xfId="0" applyFont="1" applyFill="1" applyAlignment="1">
      <alignment horizontal="center"/>
    </xf>
    <xf numFmtId="0" fontId="56" fillId="0" borderId="35" xfId="34795" applyFont="1" applyFill="1" applyBorder="1"/>
    <xf numFmtId="0" fontId="56" fillId="0" borderId="32" xfId="34795" applyFont="1" applyFill="1" applyBorder="1"/>
    <xf numFmtId="0" fontId="2" fillId="70" borderId="0" xfId="0" applyFont="1" applyFill="1" applyAlignment="1">
      <alignment horizontal="center" vertical="center"/>
    </xf>
    <xf numFmtId="0" fontId="56" fillId="0" borderId="35" xfId="34795" applyFont="1" applyBorder="1"/>
    <xf numFmtId="0" fontId="4" fillId="0" borderId="31" xfId="0" applyFont="1" applyFill="1" applyBorder="1"/>
    <xf numFmtId="0" fontId="0" fillId="0" borderId="0" xfId="0"/>
    <xf numFmtId="0" fontId="0" fillId="70" borderId="0" xfId="0" applyFill="1"/>
    <xf numFmtId="0" fontId="0" fillId="0" borderId="42" xfId="0" applyBorder="1"/>
    <xf numFmtId="0" fontId="0" fillId="0" borderId="60" xfId="0" applyBorder="1"/>
    <xf numFmtId="0" fontId="0" fillId="0" borderId="7" xfId="0" applyFill="1" applyBorder="1"/>
    <xf numFmtId="0" fontId="2" fillId="0" borderId="0" xfId="0" applyFont="1" applyAlignment="1">
      <alignment horizontal="center" wrapText="1"/>
    </xf>
    <xf numFmtId="0" fontId="0" fillId="0" borderId="7" xfId="0" applyFill="1" applyBorder="1" applyAlignment="1">
      <alignment wrapText="1"/>
    </xf>
    <xf numFmtId="0" fontId="0" fillId="75" borderId="7" xfId="0" applyFill="1" applyBorder="1"/>
    <xf numFmtId="0" fontId="56" fillId="0" borderId="7" xfId="0" applyFont="1" applyFill="1" applyBorder="1"/>
    <xf numFmtId="0" fontId="0" fillId="0" borderId="29" xfId="0" applyFill="1" applyBorder="1"/>
    <xf numFmtId="0" fontId="0" fillId="0" borderId="29" xfId="0" applyFill="1" applyBorder="1" applyAlignment="1">
      <alignment wrapText="1"/>
    </xf>
    <xf numFmtId="0" fontId="0" fillId="75" borderId="29" xfId="0" applyFill="1" applyBorder="1"/>
    <xf numFmtId="0" fontId="0" fillId="84" borderId="7" xfId="0" applyFill="1" applyBorder="1"/>
    <xf numFmtId="0" fontId="2" fillId="75" borderId="37" xfId="0" applyFont="1" applyFill="1" applyBorder="1" applyAlignment="1">
      <alignment horizontal="center" wrapText="1"/>
    </xf>
    <xf numFmtId="0" fontId="0" fillId="75" borderId="31" xfId="0" applyFill="1" applyBorder="1"/>
    <xf numFmtId="0" fontId="0" fillId="75" borderId="33" xfId="0" applyFill="1" applyBorder="1"/>
    <xf numFmtId="0" fontId="2" fillId="84" borderId="31" xfId="0" applyFont="1" applyFill="1" applyBorder="1" applyAlignment="1">
      <alignment horizontal="center" wrapText="1"/>
    </xf>
    <xf numFmtId="0" fontId="0" fillId="84" borderId="31" xfId="0" applyFill="1" applyBorder="1"/>
    <xf numFmtId="0" fontId="0" fillId="84" borderId="33" xfId="0" applyFill="1" applyBorder="1"/>
    <xf numFmtId="0" fontId="0" fillId="84" borderId="67" xfId="0" applyFill="1" applyBorder="1"/>
    <xf numFmtId="0" fontId="0" fillId="84" borderId="30" xfId="0" applyFill="1" applyBorder="1"/>
    <xf numFmtId="0" fontId="0" fillId="84" borderId="68" xfId="0" applyFill="1" applyBorder="1"/>
    <xf numFmtId="0" fontId="0" fillId="84" borderId="32" xfId="0" applyFill="1" applyBorder="1"/>
    <xf numFmtId="0" fontId="0" fillId="84" borderId="10" xfId="0" applyFill="1" applyBorder="1"/>
    <xf numFmtId="0" fontId="0" fillId="84" borderId="34" xfId="0" applyFill="1" applyBorder="1"/>
    <xf numFmtId="0" fontId="0" fillId="84" borderId="43" xfId="0" applyFill="1" applyBorder="1"/>
    <xf numFmtId="0" fontId="0" fillId="0" borderId="71" xfId="0" applyBorder="1"/>
    <xf numFmtId="0" fontId="0" fillId="0" borderId="75" xfId="0" applyBorder="1"/>
    <xf numFmtId="0" fontId="2" fillId="0" borderId="70" xfId="0" applyFont="1" applyFill="1" applyBorder="1" applyAlignment="1">
      <alignment horizontal="center" wrapText="1"/>
    </xf>
    <xf numFmtId="1" fontId="0" fillId="0" borderId="67" xfId="0" applyNumberFormat="1" applyFill="1" applyBorder="1"/>
    <xf numFmtId="1" fontId="0" fillId="0" borderId="0" xfId="0" applyNumberFormat="1" applyFill="1" applyBorder="1"/>
    <xf numFmtId="0" fontId="2" fillId="84" borderId="49" xfId="0" applyFont="1" applyFill="1" applyBorder="1" applyAlignment="1">
      <alignment horizontal="center"/>
    </xf>
    <xf numFmtId="1" fontId="0" fillId="84" borderId="30" xfId="0" applyNumberFormat="1" applyFill="1" applyBorder="1"/>
    <xf numFmtId="2" fontId="0" fillId="84" borderId="31" xfId="0" applyNumberFormat="1" applyFill="1" applyBorder="1"/>
    <xf numFmtId="1" fontId="0" fillId="84" borderId="31" xfId="0" applyNumberFormat="1" applyFill="1" applyBorder="1"/>
    <xf numFmtId="1" fontId="0" fillId="84" borderId="32" xfId="0" applyNumberFormat="1" applyFill="1" applyBorder="1"/>
    <xf numFmtId="1" fontId="0" fillId="84" borderId="10" xfId="0" applyNumberFormat="1" applyFill="1" applyBorder="1"/>
    <xf numFmtId="0" fontId="2" fillId="0" borderId="0" xfId="0" applyFont="1" applyFill="1" applyBorder="1" applyAlignment="1">
      <alignment horizontal="center" wrapText="1"/>
    </xf>
    <xf numFmtId="0" fontId="2" fillId="0" borderId="49" xfId="0" applyFont="1" applyFill="1" applyBorder="1" applyAlignment="1">
      <alignment horizontal="center" wrapText="1"/>
    </xf>
    <xf numFmtId="0" fontId="4" fillId="84" borderId="31" xfId="0" applyFont="1" applyFill="1" applyBorder="1"/>
    <xf numFmtId="0" fontId="4" fillId="84" borderId="33" xfId="0" applyFont="1" applyFill="1" applyBorder="1"/>
    <xf numFmtId="0" fontId="2" fillId="84" borderId="30" xfId="0" applyFont="1" applyFill="1" applyBorder="1" applyAlignment="1">
      <alignment horizontal="center"/>
    </xf>
    <xf numFmtId="0" fontId="0" fillId="0" borderId="7" xfId="0" applyFill="1" applyBorder="1" applyAlignment="1">
      <alignment horizontal="left" wrapText="1"/>
    </xf>
    <xf numFmtId="0" fontId="0" fillId="0" borderId="7" xfId="0" applyFont="1" applyBorder="1" applyAlignment="1">
      <alignment horizontal="left"/>
    </xf>
    <xf numFmtId="0" fontId="0" fillId="84" borderId="41" xfId="0" applyFill="1" applyBorder="1"/>
    <xf numFmtId="0" fontId="0" fillId="0" borderId="30" xfId="0" applyFont="1" applyBorder="1" applyAlignment="1">
      <alignment horizontal="left"/>
    </xf>
    <xf numFmtId="0" fontId="0" fillId="0" borderId="30" xfId="0" applyFont="1" applyFill="1" applyBorder="1" applyAlignment="1"/>
    <xf numFmtId="0" fontId="0" fillId="0" borderId="7" xfId="0" applyBorder="1"/>
    <xf numFmtId="0" fontId="0" fillId="0" borderId="7" xfId="0" applyFill="1" applyBorder="1"/>
    <xf numFmtId="0" fontId="0" fillId="0" borderId="42" xfId="0" applyFill="1" applyBorder="1"/>
    <xf numFmtId="0" fontId="0" fillId="0" borderId="42" xfId="0" applyBorder="1"/>
    <xf numFmtId="0" fontId="0" fillId="0" borderId="8" xfId="0" applyBorder="1"/>
    <xf numFmtId="0" fontId="2" fillId="0" borderId="7" xfId="0" applyFont="1" applyBorder="1" applyAlignment="1">
      <alignment horizontal="center"/>
    </xf>
    <xf numFmtId="0" fontId="0" fillId="0" borderId="8" xfId="0" applyFill="1" applyBorder="1"/>
    <xf numFmtId="0" fontId="0" fillId="0" borderId="41" xfId="0" applyFont="1" applyFill="1" applyBorder="1" applyAlignment="1"/>
    <xf numFmtId="0" fontId="0" fillId="0" borderId="7" xfId="0" applyFill="1" applyBorder="1" applyAlignment="1">
      <alignment horizontal="center"/>
    </xf>
    <xf numFmtId="0" fontId="0" fillId="0" borderId="7" xfId="0" applyFill="1" applyBorder="1" applyAlignment="1">
      <alignment vertical="center"/>
    </xf>
    <xf numFmtId="0" fontId="0" fillId="0" borderId="7" xfId="0" applyBorder="1" applyAlignment="1">
      <alignment horizontal="center"/>
    </xf>
    <xf numFmtId="0" fontId="0" fillId="0" borderId="7" xfId="0" applyBorder="1" applyAlignment="1">
      <alignment horizontal="center" wrapText="1"/>
    </xf>
    <xf numFmtId="0" fontId="2" fillId="0" borderId="50" xfId="0" applyFont="1" applyFill="1" applyBorder="1" applyAlignment="1">
      <alignment horizontal="center" wrapText="1"/>
    </xf>
    <xf numFmtId="0" fontId="2" fillId="0" borderId="71" xfId="0" applyFont="1" applyBorder="1" applyAlignment="1">
      <alignment horizontal="center"/>
    </xf>
    <xf numFmtId="0" fontId="0" fillId="0" borderId="0" xfId="0" applyAlignment="1">
      <alignment wrapText="1"/>
    </xf>
    <xf numFmtId="0" fontId="0" fillId="4" borderId="31" xfId="0" applyFill="1" applyBorder="1"/>
    <xf numFmtId="0" fontId="0" fillId="4" borderId="33" xfId="0" applyFill="1" applyBorder="1"/>
    <xf numFmtId="0" fontId="2" fillId="84" borderId="70" xfId="0" applyFont="1" applyFill="1" applyBorder="1" applyAlignment="1">
      <alignment horizontal="center" wrapText="1"/>
    </xf>
    <xf numFmtId="0" fontId="2" fillId="84" borderId="51" xfId="0" applyFont="1" applyFill="1" applyBorder="1" applyAlignment="1">
      <alignment horizontal="center" wrapText="1"/>
    </xf>
    <xf numFmtId="0" fontId="2" fillId="84" borderId="49" xfId="0" applyFont="1" applyFill="1" applyBorder="1" applyAlignment="1">
      <alignment horizontal="center" wrapText="1"/>
    </xf>
    <xf numFmtId="0" fontId="2" fillId="70" borderId="0" xfId="0" applyFont="1" applyFill="1" applyAlignment="1">
      <alignment horizontal="center" wrapText="1"/>
    </xf>
    <xf numFmtId="0" fontId="2" fillId="2" borderId="30" xfId="0" applyFont="1" applyFill="1" applyBorder="1" applyAlignment="1">
      <alignment horizontal="center" wrapText="1"/>
    </xf>
    <xf numFmtId="0" fontId="2" fillId="2" borderId="50" xfId="0" applyFont="1" applyFill="1" applyBorder="1" applyAlignment="1">
      <alignment horizontal="center" wrapText="1"/>
    </xf>
    <xf numFmtId="1" fontId="0" fillId="0" borderId="35" xfId="0" applyNumberFormat="1" applyFill="1" applyBorder="1"/>
    <xf numFmtId="0" fontId="2" fillId="2" borderId="8" xfId="0" applyFont="1" applyFill="1" applyBorder="1" applyAlignment="1">
      <alignment horizontal="center"/>
    </xf>
    <xf numFmtId="0" fontId="2" fillId="0" borderId="29" xfId="0" applyFont="1" applyBorder="1" applyAlignment="1">
      <alignment horizontal="center" wrapText="1"/>
    </xf>
    <xf numFmtId="0" fontId="2" fillId="2" borderId="49" xfId="0" applyFont="1" applyFill="1" applyBorder="1" applyAlignment="1">
      <alignment horizontal="center" wrapText="1"/>
    </xf>
    <xf numFmtId="0" fontId="2" fillId="2" borderId="7" xfId="0" applyFont="1" applyFill="1" applyBorder="1" applyAlignment="1">
      <alignment horizontal="center"/>
    </xf>
    <xf numFmtId="0" fontId="0" fillId="0" borderId="10" xfId="0" applyFill="1" applyBorder="1"/>
    <xf numFmtId="0" fontId="2" fillId="2" borderId="30" xfId="0" applyFont="1" applyFill="1" applyBorder="1" applyAlignment="1">
      <alignment horizontal="center"/>
    </xf>
    <xf numFmtId="0" fontId="2" fillId="0" borderId="51" xfId="0" applyFont="1" applyFill="1" applyBorder="1" applyAlignment="1">
      <alignment horizontal="center" wrapText="1"/>
    </xf>
    <xf numFmtId="0" fontId="0" fillId="0" borderId="53" xfId="0" applyBorder="1"/>
    <xf numFmtId="1" fontId="0" fillId="84" borderId="41" xfId="0" applyNumberFormat="1" applyFill="1" applyBorder="1"/>
    <xf numFmtId="0" fontId="56" fillId="0" borderId="30" xfId="34795" applyFont="1" applyBorder="1"/>
    <xf numFmtId="0" fontId="56" fillId="0" borderId="32" xfId="34795" applyFont="1" applyBorder="1"/>
    <xf numFmtId="0" fontId="2" fillId="84" borderId="29" xfId="0" applyFont="1" applyFill="1" applyBorder="1" applyAlignment="1">
      <alignment horizontal="center" wrapText="1"/>
    </xf>
    <xf numFmtId="3" fontId="0" fillId="0" borderId="7" xfId="0" applyNumberFormat="1" applyFill="1" applyBorder="1"/>
    <xf numFmtId="0" fontId="0" fillId="0" borderId="7" xfId="0" applyFont="1" applyFill="1" applyBorder="1" applyAlignment="1">
      <alignment horizontal="right"/>
    </xf>
    <xf numFmtId="0" fontId="0" fillId="0" borderId="31" xfId="0" applyFont="1" applyFill="1" applyBorder="1" applyAlignment="1">
      <alignment horizontal="right"/>
    </xf>
    <xf numFmtId="3" fontId="0" fillId="0" borderId="30" xfId="0" applyNumberFormat="1" applyFont="1" applyFill="1" applyBorder="1" applyAlignment="1">
      <alignment horizontal="right"/>
    </xf>
    <xf numFmtId="3" fontId="0" fillId="0" borderId="7" xfId="0" applyNumberFormat="1" applyFont="1" applyFill="1" applyBorder="1" applyAlignment="1">
      <alignment horizontal="right"/>
    </xf>
    <xf numFmtId="0" fontId="3" fillId="0" borderId="0" xfId="0" applyFont="1" applyFill="1" applyBorder="1" applyAlignment="1">
      <alignment horizontal="center" wrapText="1"/>
    </xf>
    <xf numFmtId="2" fontId="0" fillId="0" borderId="0" xfId="0" applyNumberFormat="1" applyFill="1" applyBorder="1"/>
    <xf numFmtId="1" fontId="0" fillId="84" borderId="7" xfId="0" applyNumberFormat="1" applyFill="1" applyBorder="1"/>
    <xf numFmtId="0" fontId="2" fillId="84" borderId="77" xfId="0" applyFont="1" applyFill="1" applyBorder="1" applyAlignment="1">
      <alignment horizontal="center"/>
    </xf>
    <xf numFmtId="1" fontId="0" fillId="0" borderId="30" xfId="0" applyNumberFormat="1" applyFill="1" applyBorder="1"/>
    <xf numFmtId="1" fontId="0" fillId="0" borderId="32" xfId="0" applyNumberFormat="1" applyFill="1" applyBorder="1"/>
    <xf numFmtId="1" fontId="0" fillId="0" borderId="31" xfId="0" applyNumberFormat="1" applyFill="1" applyBorder="1"/>
    <xf numFmtId="1" fontId="0" fillId="0" borderId="33" xfId="0" applyNumberFormat="1" applyFill="1" applyBorder="1"/>
    <xf numFmtId="0" fontId="0" fillId="0" borderId="30" xfId="0" applyBorder="1" applyAlignment="1">
      <alignment wrapText="1"/>
    </xf>
    <xf numFmtId="0" fontId="0" fillId="0" borderId="32" xfId="0" applyBorder="1" applyAlignment="1">
      <alignment wrapText="1"/>
    </xf>
    <xf numFmtId="11" fontId="0" fillId="0" borderId="7" xfId="0" applyNumberFormat="1" applyBorder="1"/>
    <xf numFmtId="0" fontId="0" fillId="2" borderId="31" xfId="0" applyFill="1" applyBorder="1"/>
    <xf numFmtId="11" fontId="0" fillId="0" borderId="31" xfId="0" applyNumberFormat="1" applyBorder="1"/>
    <xf numFmtId="1" fontId="0" fillId="0" borderId="31" xfId="0" applyNumberFormat="1" applyBorder="1"/>
    <xf numFmtId="11" fontId="0" fillId="0" borderId="35" xfId="0" applyNumberFormat="1" applyBorder="1"/>
    <xf numFmtId="1" fontId="0" fillId="0" borderId="33" xfId="0" applyNumberFormat="1" applyBorder="1"/>
    <xf numFmtId="0" fontId="0" fillId="84" borderId="69" xfId="0" applyFill="1" applyBorder="1"/>
    <xf numFmtId="0" fontId="0" fillId="0" borderId="34" xfId="0" applyFill="1" applyBorder="1"/>
    <xf numFmtId="0" fontId="2" fillId="0" borderId="49" xfId="0" applyFont="1" applyBorder="1" applyAlignment="1">
      <alignment horizontal="center" vertical="center"/>
    </xf>
    <xf numFmtId="0" fontId="2" fillId="0" borderId="51" xfId="0" applyFont="1" applyFill="1" applyBorder="1" applyAlignment="1">
      <alignment horizontal="center" vertical="center" wrapText="1"/>
    </xf>
    <xf numFmtId="0" fontId="1" fillId="86" borderId="45" xfId="0" applyFont="1" applyFill="1" applyBorder="1" applyAlignment="1">
      <alignment horizontal="left"/>
    </xf>
    <xf numFmtId="0" fontId="0" fillId="0" borderId="10" xfId="0" applyBorder="1"/>
    <xf numFmtId="0" fontId="0" fillId="0" borderId="7" xfId="0" applyBorder="1" applyAlignment="1"/>
    <xf numFmtId="0" fontId="0" fillId="0" borderId="35" xfId="0" applyBorder="1" applyAlignment="1"/>
    <xf numFmtId="0" fontId="2" fillId="0" borderId="58" xfId="0" applyFont="1" applyFill="1" applyBorder="1" applyAlignment="1">
      <alignment horizontal="center"/>
    </xf>
    <xf numFmtId="0" fontId="0" fillId="0" borderId="34" xfId="0" applyBorder="1"/>
    <xf numFmtId="3" fontId="0" fillId="0" borderId="42" xfId="0" applyNumberFormat="1" applyFont="1" applyFill="1" applyBorder="1" applyAlignment="1">
      <alignment horizontal="right"/>
    </xf>
    <xf numFmtId="0" fontId="0" fillId="0" borderId="8" xfId="0" applyFill="1" applyBorder="1" applyAlignment="1"/>
    <xf numFmtId="0" fontId="0" fillId="0" borderId="10" xfId="0" applyFill="1" applyBorder="1" applyAlignment="1"/>
    <xf numFmtId="0" fontId="2" fillId="0" borderId="58" xfId="0" applyFont="1" applyBorder="1" applyAlignment="1">
      <alignment horizontal="center"/>
    </xf>
    <xf numFmtId="0" fontId="0" fillId="0" borderId="7" xfId="0" applyFill="1" applyBorder="1" applyAlignment="1"/>
    <xf numFmtId="0" fontId="0" fillId="0" borderId="31" xfId="0" applyFill="1" applyBorder="1" applyAlignment="1"/>
    <xf numFmtId="0" fontId="0" fillId="0" borderId="33" xfId="0" applyFill="1" applyBorder="1" applyAlignment="1"/>
    <xf numFmtId="0" fontId="2" fillId="0" borderId="54" xfId="0" applyFont="1" applyFill="1" applyBorder="1" applyAlignment="1">
      <alignment horizontal="center"/>
    </xf>
    <xf numFmtId="0" fontId="58" fillId="0" borderId="49" xfId="34795" applyFont="1" applyBorder="1" applyAlignment="1">
      <alignment horizontal="center"/>
    </xf>
    <xf numFmtId="0" fontId="58" fillId="0" borderId="51" xfId="34795" applyFont="1" applyFill="1" applyBorder="1" applyAlignment="1">
      <alignment horizontal="center" vertical="center" wrapText="1"/>
    </xf>
    <xf numFmtId="0" fontId="56" fillId="0" borderId="31" xfId="34795" applyFont="1" applyFill="1" applyBorder="1"/>
    <xf numFmtId="0" fontId="56" fillId="0" borderId="33" xfId="34795" applyFont="1" applyFill="1" applyBorder="1"/>
    <xf numFmtId="0" fontId="0" fillId="84" borderId="31" xfId="0" applyFont="1" applyFill="1" applyBorder="1" applyAlignment="1">
      <alignment horizontal="right"/>
    </xf>
    <xf numFmtId="0" fontId="51" fillId="0" borderId="0" xfId="0" applyFont="1" applyFill="1" applyBorder="1" applyAlignment="1">
      <alignment horizontal="left"/>
    </xf>
    <xf numFmtId="0" fontId="2" fillId="0" borderId="0" xfId="0" applyFont="1" applyFill="1" applyBorder="1" applyAlignment="1">
      <alignment horizontal="center" vertical="center" wrapText="1"/>
    </xf>
    <xf numFmtId="0" fontId="0" fillId="2" borderId="35" xfId="0" applyFill="1" applyBorder="1"/>
    <xf numFmtId="0" fontId="2" fillId="0" borderId="36" xfId="0" applyFont="1" applyBorder="1" applyAlignment="1">
      <alignment horizontal="center" wrapText="1"/>
    </xf>
    <xf numFmtId="0" fontId="56" fillId="0" borderId="67" xfId="34795" applyFont="1" applyBorder="1"/>
    <xf numFmtId="0" fontId="56" fillId="0" borderId="68" xfId="34795" applyFont="1" applyBorder="1"/>
    <xf numFmtId="0" fontId="2" fillId="87" borderId="56" xfId="0" applyFont="1" applyFill="1" applyBorder="1" applyAlignment="1">
      <alignment horizontal="center"/>
    </xf>
    <xf numFmtId="0" fontId="2" fillId="6" borderId="56" xfId="0" applyFont="1" applyFill="1" applyBorder="1" applyAlignment="1">
      <alignment horizontal="center"/>
    </xf>
    <xf numFmtId="0" fontId="2" fillId="6" borderId="79" xfId="0" applyFont="1" applyFill="1" applyBorder="1" applyAlignment="1">
      <alignment horizontal="center"/>
    </xf>
    <xf numFmtId="0" fontId="51" fillId="4" borderId="48" xfId="0" applyFont="1" applyFill="1" applyBorder="1" applyAlignment="1">
      <alignment horizontal="left"/>
    </xf>
    <xf numFmtId="0" fontId="2" fillId="0" borderId="49" xfId="0" applyFont="1" applyBorder="1" applyAlignment="1">
      <alignment horizontal="center" vertical="center" wrapText="1"/>
    </xf>
    <xf numFmtId="0" fontId="2" fillId="0" borderId="50" xfId="0" applyFont="1" applyFill="1" applyBorder="1" applyAlignment="1">
      <alignment horizontal="center" vertical="center" wrapText="1"/>
    </xf>
    <xf numFmtId="1" fontId="0" fillId="0" borderId="42" xfId="0" applyNumberFormat="1" applyFill="1" applyBorder="1"/>
    <xf numFmtId="0" fontId="1" fillId="0" borderId="55" xfId="0" applyFont="1" applyFill="1" applyBorder="1" applyAlignment="1"/>
    <xf numFmtId="0" fontId="2" fillId="84" borderId="74" xfId="0" applyFont="1" applyFill="1" applyBorder="1" applyAlignment="1">
      <alignment horizontal="center"/>
    </xf>
    <xf numFmtId="0" fontId="51" fillId="0" borderId="0" xfId="0" applyFont="1" applyFill="1" applyBorder="1" applyAlignment="1"/>
    <xf numFmtId="0" fontId="0" fillId="84" borderId="36" xfId="0" applyFill="1" applyBorder="1"/>
    <xf numFmtId="0" fontId="0" fillId="0" borderId="36" xfId="0" applyBorder="1"/>
    <xf numFmtId="0" fontId="0" fillId="0" borderId="29" xfId="0" applyBorder="1"/>
    <xf numFmtId="0" fontId="0" fillId="0" borderId="36" xfId="0" applyFill="1" applyBorder="1"/>
    <xf numFmtId="0" fontId="0" fillId="0" borderId="37" xfId="0" applyBorder="1"/>
    <xf numFmtId="1" fontId="0" fillId="0" borderId="29" xfId="0" applyNumberFormat="1" applyFill="1" applyBorder="1"/>
    <xf numFmtId="0" fontId="0" fillId="0" borderId="37" xfId="0" applyFill="1" applyBorder="1"/>
    <xf numFmtId="0" fontId="0" fillId="0" borderId="66" xfId="0" applyFill="1" applyBorder="1"/>
    <xf numFmtId="0" fontId="0" fillId="84" borderId="37" xfId="0" applyFill="1" applyBorder="1"/>
    <xf numFmtId="0" fontId="2" fillId="2" borderId="7" xfId="0" applyFont="1" applyFill="1" applyBorder="1" applyAlignment="1">
      <alignment horizontal="center" wrapText="1"/>
    </xf>
    <xf numFmtId="0" fontId="0" fillId="0" borderId="81" xfId="0" applyFill="1" applyBorder="1"/>
    <xf numFmtId="0" fontId="2" fillId="0" borderId="30" xfId="0" applyFont="1" applyBorder="1" applyAlignment="1">
      <alignment horizontal="center"/>
    </xf>
    <xf numFmtId="0" fontId="2" fillId="0" borderId="30" xfId="0" applyFont="1" applyBorder="1" applyAlignment="1">
      <alignment horizontal="center" wrapText="1"/>
    </xf>
    <xf numFmtId="0" fontId="3" fillId="84" borderId="10" xfId="0" applyFont="1" applyFill="1" applyBorder="1" applyAlignment="1">
      <alignment horizontal="center" wrapText="1"/>
    </xf>
    <xf numFmtId="0" fontId="2" fillId="0" borderId="67" xfId="0" applyFont="1" applyFill="1" applyBorder="1" applyAlignment="1">
      <alignment horizontal="center" wrapText="1"/>
    </xf>
    <xf numFmtId="0" fontId="2" fillId="84" borderId="31" xfId="0" applyFont="1" applyFill="1" applyBorder="1" applyAlignment="1">
      <alignment horizontal="center"/>
    </xf>
    <xf numFmtId="1" fontId="0" fillId="84" borderId="36" xfId="0" applyNumberFormat="1" applyFill="1" applyBorder="1"/>
    <xf numFmtId="0" fontId="2" fillId="0" borderId="72" xfId="0" applyFont="1" applyFill="1" applyBorder="1" applyAlignment="1">
      <alignment horizontal="center" wrapText="1"/>
    </xf>
    <xf numFmtId="0" fontId="0" fillId="84" borderId="74" xfId="0" applyFill="1" applyBorder="1"/>
    <xf numFmtId="0" fontId="2" fillId="2" borderId="5" xfId="0" applyFont="1" applyFill="1" applyBorder="1" applyAlignment="1">
      <alignment horizontal="center" wrapText="1"/>
    </xf>
    <xf numFmtId="0" fontId="2" fillId="0" borderId="82" xfId="0" applyFont="1" applyBorder="1" applyAlignment="1">
      <alignment horizontal="center" wrapText="1"/>
    </xf>
    <xf numFmtId="0" fontId="2" fillId="0" borderId="5" xfId="0" applyFont="1" applyBorder="1" applyAlignment="1">
      <alignment horizontal="center" wrapText="1"/>
    </xf>
    <xf numFmtId="0" fontId="2" fillId="75" borderId="5" xfId="0" applyFont="1" applyFill="1" applyBorder="1" applyAlignment="1">
      <alignment horizontal="center" wrapText="1"/>
    </xf>
    <xf numFmtId="0" fontId="2" fillId="4" borderId="56" xfId="0" applyFont="1" applyFill="1" applyBorder="1" applyAlignment="1">
      <alignment horizontal="center"/>
    </xf>
    <xf numFmtId="0" fontId="2" fillId="0" borderId="83" xfId="0" applyFont="1" applyBorder="1" applyAlignment="1">
      <alignment horizontal="center"/>
    </xf>
    <xf numFmtId="0" fontId="2" fillId="75" borderId="84" xfId="0" applyFont="1" applyFill="1" applyBorder="1" applyAlignment="1">
      <alignment horizontal="center" wrapText="1"/>
    </xf>
    <xf numFmtId="0" fontId="0" fillId="75" borderId="37" xfId="0" applyFill="1" applyBorder="1"/>
    <xf numFmtId="0" fontId="0" fillId="0" borderId="64" xfId="0" applyFill="1" applyBorder="1"/>
    <xf numFmtId="0" fontId="56" fillId="0" borderId="35" xfId="0" applyFont="1" applyFill="1" applyBorder="1"/>
    <xf numFmtId="0" fontId="0" fillId="0" borderId="35" xfId="0" applyFill="1" applyBorder="1" applyAlignment="1">
      <alignment wrapText="1"/>
    </xf>
    <xf numFmtId="0" fontId="0" fillId="75" borderId="35" xfId="0" applyFill="1" applyBorder="1"/>
    <xf numFmtId="0" fontId="2" fillId="2" borderId="31" xfId="0" applyFont="1" applyFill="1" applyBorder="1" applyAlignment="1">
      <alignment horizontal="center"/>
    </xf>
    <xf numFmtId="0" fontId="2" fillId="2" borderId="31" xfId="0" applyFont="1" applyFill="1" applyBorder="1" applyAlignment="1">
      <alignment horizontal="center" wrapText="1"/>
    </xf>
    <xf numFmtId="0" fontId="2" fillId="72" borderId="59" xfId="0" applyFont="1" applyFill="1" applyBorder="1" applyAlignment="1">
      <alignment horizontal="center"/>
    </xf>
    <xf numFmtId="0" fontId="2" fillId="0" borderId="7" xfId="0" applyFont="1" applyBorder="1" applyAlignment="1">
      <alignment horizontal="center" vertical="center"/>
    </xf>
    <xf numFmtId="0" fontId="2" fillId="0" borderId="30" xfId="0" applyFont="1" applyBorder="1" applyAlignment="1">
      <alignment horizontal="center" vertical="center"/>
    </xf>
    <xf numFmtId="0" fontId="2" fillId="2" borderId="31" xfId="0" applyFont="1" applyFill="1" applyBorder="1" applyAlignment="1">
      <alignment horizontal="center" vertical="center" wrapText="1"/>
    </xf>
    <xf numFmtId="0" fontId="3" fillId="4" borderId="70" xfId="0" applyFont="1" applyFill="1" applyBorder="1" applyAlignment="1">
      <alignment horizontal="center" vertical="center" wrapText="1"/>
    </xf>
    <xf numFmtId="0" fontId="2" fillId="0" borderId="67" xfId="0" applyFont="1" applyBorder="1" applyAlignment="1">
      <alignment horizontal="center" wrapText="1"/>
    </xf>
    <xf numFmtId="0" fontId="2" fillId="2" borderId="10" xfId="0" applyFont="1" applyFill="1" applyBorder="1" applyAlignment="1">
      <alignment horizontal="center" wrapText="1"/>
    </xf>
    <xf numFmtId="0" fontId="0" fillId="0" borderId="47" xfId="0" applyFill="1" applyBorder="1"/>
    <xf numFmtId="0" fontId="0" fillId="0" borderId="65" xfId="0" applyFill="1" applyBorder="1"/>
    <xf numFmtId="3" fontId="0" fillId="0" borderId="32" xfId="0" applyNumberFormat="1" applyFont="1" applyFill="1" applyBorder="1" applyAlignment="1">
      <alignment horizontal="right"/>
    </xf>
    <xf numFmtId="3" fontId="0" fillId="0" borderId="35" xfId="0" applyNumberFormat="1" applyFont="1" applyFill="1" applyBorder="1" applyAlignment="1">
      <alignment horizontal="right"/>
    </xf>
    <xf numFmtId="3" fontId="0" fillId="0" borderId="35" xfId="0" applyNumberFormat="1" applyFill="1" applyBorder="1"/>
    <xf numFmtId="3" fontId="0" fillId="0" borderId="33" xfId="0" applyNumberFormat="1" applyFill="1" applyBorder="1"/>
    <xf numFmtId="0" fontId="2" fillId="2" borderId="30" xfId="0" applyFont="1" applyFill="1" applyBorder="1" applyAlignment="1">
      <alignment horizontal="center" vertical="center" wrapText="1"/>
    </xf>
    <xf numFmtId="0" fontId="0" fillId="0" borderId="33" xfId="0" applyFont="1" applyFill="1" applyBorder="1" applyAlignment="1">
      <alignment horizontal="right"/>
    </xf>
    <xf numFmtId="0" fontId="0" fillId="0" borderId="35" xfId="0" applyFont="1" applyFill="1" applyBorder="1" applyAlignment="1">
      <alignment horizontal="right"/>
    </xf>
    <xf numFmtId="0" fontId="3" fillId="5" borderId="70" xfId="0" applyFont="1" applyFill="1" applyBorder="1" applyAlignment="1">
      <alignment horizontal="center" wrapText="1"/>
    </xf>
    <xf numFmtId="0" fontId="3" fillId="3" borderId="70" xfId="0" applyFont="1" applyFill="1" applyBorder="1" applyAlignment="1">
      <alignment horizontal="center" wrapText="1"/>
    </xf>
    <xf numFmtId="0" fontId="3" fillId="6" borderId="70" xfId="0" applyFont="1" applyFill="1" applyBorder="1" applyAlignment="1">
      <alignment horizontal="center" wrapText="1"/>
    </xf>
    <xf numFmtId="2" fontId="0" fillId="0" borderId="67" xfId="0" applyNumberFormat="1" applyFill="1" applyBorder="1"/>
    <xf numFmtId="170" fontId="0" fillId="0" borderId="31" xfId="0" applyNumberFormat="1" applyFill="1" applyBorder="1"/>
    <xf numFmtId="2" fontId="0" fillId="0" borderId="69" xfId="0" applyNumberFormat="1" applyFill="1" applyBorder="1"/>
    <xf numFmtId="170" fontId="0" fillId="0" borderId="43" xfId="0" applyNumberFormat="1" applyFill="1" applyBorder="1"/>
    <xf numFmtId="1" fontId="0" fillId="0" borderId="69" xfId="0" applyNumberFormat="1" applyFill="1" applyBorder="1"/>
    <xf numFmtId="0" fontId="3" fillId="72" borderId="70" xfId="0" applyFont="1" applyFill="1" applyBorder="1" applyAlignment="1">
      <alignment horizontal="center" wrapText="1"/>
    </xf>
    <xf numFmtId="0" fontId="0" fillId="0" borderId="69" xfId="0" applyBorder="1"/>
    <xf numFmtId="0" fontId="2" fillId="84" borderId="67" xfId="0" applyFont="1" applyFill="1" applyBorder="1" applyAlignment="1">
      <alignment horizontal="center"/>
    </xf>
    <xf numFmtId="0" fontId="3" fillId="84" borderId="70" xfId="0" applyFont="1" applyFill="1" applyBorder="1" applyAlignment="1">
      <alignment horizontal="center"/>
    </xf>
    <xf numFmtId="0" fontId="2" fillId="0" borderId="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0" xfId="0" applyFont="1" applyFill="1" applyBorder="1" applyAlignment="1">
      <alignment horizontal="center" vertical="center" wrapText="1"/>
    </xf>
    <xf numFmtId="0" fontId="2" fillId="84" borderId="30" xfId="0" applyFont="1" applyFill="1" applyBorder="1" applyAlignment="1">
      <alignment horizontal="center" vertical="center"/>
    </xf>
    <xf numFmtId="0" fontId="2" fillId="84" borderId="31" xfId="0" applyFont="1" applyFill="1" applyBorder="1" applyAlignment="1">
      <alignment horizontal="center" vertical="center" wrapText="1"/>
    </xf>
    <xf numFmtId="0" fontId="3" fillId="0" borderId="7" xfId="0" applyFont="1" applyBorder="1" applyAlignment="1">
      <alignment horizontal="center"/>
    </xf>
    <xf numFmtId="0" fontId="3" fillId="0" borderId="7" xfId="0" applyFont="1" applyFill="1" applyBorder="1" applyAlignment="1">
      <alignment horizontal="center" wrapText="1"/>
    </xf>
    <xf numFmtId="0" fontId="3" fillId="0" borderId="30" xfId="0" applyFont="1" applyBorder="1" applyAlignment="1">
      <alignment horizontal="center"/>
    </xf>
    <xf numFmtId="0" fontId="3" fillId="0" borderId="31" xfId="0" applyFont="1" applyBorder="1" applyAlignment="1">
      <alignment horizontal="center" wrapText="1"/>
    </xf>
    <xf numFmtId="0" fontId="3" fillId="0" borderId="30" xfId="0" applyFont="1" applyFill="1" applyBorder="1" applyAlignment="1">
      <alignment horizontal="center" wrapText="1"/>
    </xf>
    <xf numFmtId="0" fontId="3" fillId="0" borderId="31" xfId="0" applyFont="1" applyFill="1" applyBorder="1" applyAlignment="1">
      <alignment horizontal="center" wrapText="1"/>
    </xf>
    <xf numFmtId="0" fontId="3" fillId="84" borderId="31" xfId="0" applyFont="1" applyFill="1" applyBorder="1" applyAlignment="1">
      <alignment horizontal="center" wrapText="1"/>
    </xf>
    <xf numFmtId="0" fontId="58" fillId="0" borderId="7" xfId="34795" applyFont="1" applyBorder="1" applyAlignment="1">
      <alignment horizontal="center" wrapText="1"/>
    </xf>
    <xf numFmtId="0" fontId="58" fillId="0" borderId="7" xfId="34795" applyFont="1" applyBorder="1" applyAlignment="1">
      <alignment horizontal="center"/>
    </xf>
    <xf numFmtId="0" fontId="58" fillId="2" borderId="7" xfId="34795" applyFont="1" applyFill="1" applyBorder="1" applyAlignment="1">
      <alignment horizontal="center" vertical="center" wrapText="1"/>
    </xf>
    <xf numFmtId="0" fontId="57" fillId="0" borderId="30" xfId="34795" applyFont="1" applyBorder="1" applyAlignment="1">
      <alignment horizontal="center"/>
    </xf>
    <xf numFmtId="0" fontId="58" fillId="0" borderId="31" xfId="34795" applyFont="1" applyBorder="1" applyAlignment="1">
      <alignment horizontal="center" wrapText="1"/>
    </xf>
    <xf numFmtId="0" fontId="58" fillId="0" borderId="30" xfId="34795" applyFont="1" applyBorder="1" applyAlignment="1">
      <alignment horizontal="center"/>
    </xf>
    <xf numFmtId="0" fontId="2" fillId="4" borderId="31" xfId="0" applyFont="1" applyFill="1" applyBorder="1" applyAlignment="1">
      <alignment horizontal="center" wrapText="1"/>
    </xf>
    <xf numFmtId="0" fontId="2" fillId="84" borderId="67" xfId="0" applyFont="1" applyFill="1" applyBorder="1" applyAlignment="1">
      <alignment horizontal="center" wrapText="1"/>
    </xf>
    <xf numFmtId="0" fontId="1" fillId="0" borderId="62" xfId="0" applyFont="1" applyFill="1" applyBorder="1" applyAlignment="1"/>
    <xf numFmtId="0" fontId="0" fillId="0" borderId="0" xfId="0" applyBorder="1" applyAlignment="1">
      <alignment vertical="center" wrapText="1"/>
    </xf>
    <xf numFmtId="0" fontId="0" fillId="0" borderId="0" xfId="0" applyAlignment="1">
      <alignment vertical="center"/>
    </xf>
    <xf numFmtId="0" fontId="0" fillId="0" borderId="0" xfId="0" applyBorder="1" applyAlignment="1">
      <alignment vertical="center"/>
    </xf>
    <xf numFmtId="0" fontId="2" fillId="84" borderId="30" xfId="0" applyFont="1" applyFill="1" applyBorder="1" applyAlignment="1">
      <alignment horizontal="center" wrapText="1"/>
    </xf>
    <xf numFmtId="0" fontId="2" fillId="4" borderId="70" xfId="0" applyFont="1" applyFill="1" applyBorder="1" applyAlignment="1">
      <alignment horizontal="center"/>
    </xf>
    <xf numFmtId="0" fontId="2" fillId="84" borderId="70" xfId="0" applyFont="1" applyFill="1" applyBorder="1" applyAlignment="1">
      <alignment horizontal="center"/>
    </xf>
    <xf numFmtId="0" fontId="0" fillId="0" borderId="79" xfId="0" applyFill="1" applyBorder="1"/>
    <xf numFmtId="0" fontId="2" fillId="6" borderId="70" xfId="0" applyFont="1" applyFill="1" applyBorder="1" applyAlignment="1">
      <alignment horizontal="center"/>
    </xf>
    <xf numFmtId="0" fontId="56" fillId="0" borderId="30" xfId="0" applyFont="1" applyFill="1" applyBorder="1"/>
    <xf numFmtId="0" fontId="2" fillId="7" borderId="70" xfId="0" applyFont="1" applyFill="1" applyBorder="1" applyAlignment="1">
      <alignment horizontal="center" wrapText="1"/>
    </xf>
    <xf numFmtId="0" fontId="2" fillId="7" borderId="70" xfId="0" applyFont="1" applyFill="1" applyBorder="1" applyAlignment="1">
      <alignment horizontal="center"/>
    </xf>
    <xf numFmtId="0" fontId="2" fillId="83" borderId="70" xfId="0" applyFont="1" applyFill="1" applyBorder="1" applyAlignment="1">
      <alignment horizontal="center" wrapText="1"/>
    </xf>
    <xf numFmtId="0" fontId="2" fillId="2" borderId="67" xfId="0" applyFont="1" applyFill="1" applyBorder="1" applyAlignment="1">
      <alignment horizontal="center"/>
    </xf>
    <xf numFmtId="0" fontId="2" fillId="84" borderId="10" xfId="0" applyFont="1" applyFill="1" applyBorder="1" applyAlignment="1">
      <alignment horizontal="center" wrapText="1"/>
    </xf>
    <xf numFmtId="0" fontId="2" fillId="2" borderId="36" xfId="0" applyFont="1" applyFill="1" applyBorder="1" applyAlignment="1">
      <alignment horizontal="center" wrapText="1"/>
    </xf>
    <xf numFmtId="0" fontId="2" fillId="2" borderId="29" xfId="0" applyFont="1" applyFill="1" applyBorder="1" applyAlignment="1">
      <alignment horizontal="center" wrapText="1"/>
    </xf>
    <xf numFmtId="0" fontId="2" fillId="84" borderId="36" xfId="0" applyFont="1" applyFill="1" applyBorder="1" applyAlignment="1">
      <alignment horizontal="center" wrapText="1"/>
    </xf>
    <xf numFmtId="0" fontId="2" fillId="84" borderId="37" xfId="0" applyFont="1" applyFill="1" applyBorder="1" applyAlignment="1">
      <alignment horizontal="center" wrapText="1"/>
    </xf>
    <xf numFmtId="0" fontId="2" fillId="0" borderId="52" xfId="0" applyFont="1" applyBorder="1" applyAlignment="1">
      <alignment horizontal="center" wrapText="1"/>
    </xf>
    <xf numFmtId="0" fontId="2" fillId="2" borderId="37" xfId="0" applyFont="1" applyFill="1" applyBorder="1" applyAlignment="1">
      <alignment horizontal="center" wrapText="1"/>
    </xf>
    <xf numFmtId="0" fontId="2" fillId="2" borderId="29" xfId="0" applyFont="1" applyFill="1" applyBorder="1" applyAlignment="1">
      <alignment horizontal="center"/>
    </xf>
    <xf numFmtId="0" fontId="2" fillId="84" borderId="36" xfId="0" applyFont="1" applyFill="1" applyBorder="1" applyAlignment="1">
      <alignment horizontal="center"/>
    </xf>
    <xf numFmtId="0" fontId="59" fillId="0" borderId="0" xfId="0" applyFont="1" applyFill="1" applyBorder="1" applyAlignment="1"/>
    <xf numFmtId="0" fontId="2" fillId="0" borderId="0" xfId="0" applyFont="1" applyFill="1" applyBorder="1" applyAlignment="1"/>
    <xf numFmtId="0" fontId="2" fillId="0" borderId="8" xfId="0" applyFont="1" applyBorder="1" applyAlignment="1">
      <alignment horizontal="center"/>
    </xf>
    <xf numFmtId="11" fontId="0" fillId="0" borderId="8" xfId="0" applyNumberFormat="1" applyBorder="1"/>
    <xf numFmtId="0" fontId="2" fillId="0" borderId="10" xfId="0" applyFont="1" applyBorder="1" applyAlignment="1">
      <alignment horizontal="center" wrapText="1"/>
    </xf>
    <xf numFmtId="0" fontId="2" fillId="0" borderId="67" xfId="0" applyFont="1" applyBorder="1" applyAlignment="1">
      <alignment horizontal="center"/>
    </xf>
    <xf numFmtId="0" fontId="2" fillId="2" borderId="37" xfId="0" applyFont="1" applyFill="1" applyBorder="1" applyAlignment="1">
      <alignment horizontal="center"/>
    </xf>
    <xf numFmtId="0" fontId="2" fillId="0" borderId="78" xfId="0" applyFont="1" applyFill="1" applyBorder="1" applyAlignment="1">
      <alignment horizontal="center" wrapText="1"/>
    </xf>
    <xf numFmtId="0" fontId="0" fillId="0" borderId="86" xfId="0" applyBorder="1"/>
    <xf numFmtId="0" fontId="2" fillId="0" borderId="54" xfId="0" applyFont="1" applyBorder="1" applyAlignment="1">
      <alignment horizontal="center" wrapText="1"/>
    </xf>
    <xf numFmtId="0" fontId="2" fillId="0" borderId="70" xfId="0" applyFont="1" applyBorder="1" applyAlignment="1">
      <alignment horizontal="center" wrapText="1"/>
    </xf>
    <xf numFmtId="0" fontId="2" fillId="72" borderId="70" xfId="0" applyFont="1" applyFill="1" applyBorder="1" applyAlignment="1">
      <alignment horizontal="center"/>
    </xf>
    <xf numFmtId="0" fontId="2" fillId="7" borderId="56" xfId="0" applyFont="1" applyFill="1" applyBorder="1" applyAlignment="1">
      <alignment horizontal="center"/>
    </xf>
    <xf numFmtId="0" fontId="2" fillId="2" borderId="0" xfId="0" applyFont="1" applyFill="1" applyBorder="1" applyAlignment="1">
      <alignment horizontal="center" wrapText="1"/>
    </xf>
    <xf numFmtId="0" fontId="2" fillId="0" borderId="0" xfId="0" applyFont="1" applyBorder="1" applyAlignment="1">
      <alignment horizontal="center" wrapText="1"/>
    </xf>
    <xf numFmtId="1" fontId="0" fillId="0" borderId="0" xfId="0" applyNumberFormat="1" applyBorder="1"/>
    <xf numFmtId="0" fontId="0" fillId="0" borderId="63" xfId="0" applyBorder="1"/>
    <xf numFmtId="0" fontId="0" fillId="0" borderId="64" xfId="0" applyBorder="1"/>
    <xf numFmtId="0" fontId="0" fillId="0" borderId="48" xfId="0" applyBorder="1"/>
    <xf numFmtId="1" fontId="0" fillId="0" borderId="48" xfId="0" applyNumberFormat="1" applyBorder="1"/>
    <xf numFmtId="1" fontId="0" fillId="0" borderId="30" xfId="0" applyNumberFormat="1" applyBorder="1"/>
    <xf numFmtId="1" fontId="0" fillId="0" borderId="32" xfId="0" applyNumberFormat="1" applyBorder="1"/>
    <xf numFmtId="0" fontId="0" fillId="0" borderId="65" xfId="0" applyBorder="1"/>
    <xf numFmtId="0" fontId="0" fillId="84" borderId="65" xfId="0" applyFill="1" applyBorder="1"/>
    <xf numFmtId="0" fontId="0" fillId="0" borderId="0" xfId="0" applyAlignment="1"/>
    <xf numFmtId="0" fontId="56" fillId="0" borderId="31" xfId="0" applyFont="1" applyFill="1" applyBorder="1"/>
    <xf numFmtId="0" fontId="0" fillId="0" borderId="30" xfId="0" applyBorder="1" applyAlignment="1">
      <alignment horizontal="center" vertical="center"/>
    </xf>
    <xf numFmtId="0" fontId="0" fillId="0" borderId="30" xfId="0" applyBorder="1" applyAlignment="1">
      <alignment vertical="center"/>
    </xf>
    <xf numFmtId="0" fontId="0" fillId="0" borderId="32" xfId="0" applyBorder="1" applyAlignment="1">
      <alignment vertical="center"/>
    </xf>
    <xf numFmtId="0" fontId="0" fillId="0" borderId="30" xfId="0" applyBorder="1" applyAlignment="1">
      <alignment horizontal="center"/>
    </xf>
    <xf numFmtId="0" fontId="0" fillId="0" borderId="32" xfId="0" applyFill="1" applyBorder="1" applyAlignment="1">
      <alignment horizontal="center"/>
    </xf>
    <xf numFmtId="0" fontId="0" fillId="0" borderId="32" xfId="0" applyBorder="1" applyAlignment="1">
      <alignment horizontal="center"/>
    </xf>
    <xf numFmtId="0" fontId="2" fillId="0" borderId="50" xfId="0" applyFont="1" applyBorder="1" applyAlignment="1">
      <alignment horizontal="center"/>
    </xf>
    <xf numFmtId="0" fontId="2" fillId="0" borderId="51" xfId="0" applyFont="1" applyBorder="1" applyAlignment="1">
      <alignment horizont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0" xfId="0" applyFont="1" applyFill="1" applyBorder="1" applyAlignment="1">
      <alignment horizontal="center" vertical="center"/>
    </xf>
    <xf numFmtId="0" fontId="0" fillId="0" borderId="0" xfId="0" applyFont="1"/>
    <xf numFmtId="0" fontId="0" fillId="0" borderId="41" xfId="0" applyBorder="1" applyAlignment="1">
      <alignment vertical="center"/>
    </xf>
    <xf numFmtId="0" fontId="0" fillId="0" borderId="85" xfId="0" applyBorder="1" applyAlignment="1"/>
    <xf numFmtId="0" fontId="0" fillId="0" borderId="88" xfId="0" applyBorder="1" applyAlignment="1"/>
    <xf numFmtId="0" fontId="51" fillId="70" borderId="0" xfId="0" applyFont="1" applyFill="1" applyBorder="1" applyAlignment="1">
      <alignment horizontal="left"/>
    </xf>
    <xf numFmtId="0" fontId="51" fillId="70" borderId="48" xfId="0" applyFont="1" applyFill="1" applyBorder="1" applyAlignment="1">
      <alignment horizontal="left"/>
    </xf>
    <xf numFmtId="0" fontId="2" fillId="70" borderId="55" xfId="0" applyFont="1" applyFill="1" applyBorder="1" applyAlignment="1">
      <alignment horizontal="center"/>
    </xf>
    <xf numFmtId="0" fontId="2" fillId="70" borderId="90" xfId="0" applyFont="1" applyFill="1" applyBorder="1" applyAlignment="1">
      <alignment horizontal="center" wrapText="1"/>
    </xf>
    <xf numFmtId="0" fontId="2" fillId="70" borderId="0" xfId="0" applyFont="1" applyFill="1" applyBorder="1" applyAlignment="1">
      <alignment horizontal="center" wrapText="1"/>
    </xf>
    <xf numFmtId="0" fontId="2" fillId="2" borderId="7" xfId="0" applyFont="1" applyFill="1" applyBorder="1" applyAlignment="1">
      <alignment horizontal="center" vertical="center"/>
    </xf>
    <xf numFmtId="0" fontId="2" fillId="2" borderId="31" xfId="0" applyFont="1" applyFill="1" applyBorder="1" applyAlignment="1">
      <alignment horizontal="center" vertical="center"/>
    </xf>
    <xf numFmtId="0" fontId="2" fillId="0" borderId="29" xfId="0" applyFont="1" applyFill="1" applyBorder="1" applyAlignment="1">
      <alignment horizontal="left"/>
    </xf>
    <xf numFmtId="2" fontId="0" fillId="0" borderId="30" xfId="0" applyNumberFormat="1" applyBorder="1"/>
    <xf numFmtId="0" fontId="2" fillId="0" borderId="70" xfId="0" applyFont="1" applyFill="1" applyBorder="1" applyAlignment="1">
      <alignment horizontal="center"/>
    </xf>
    <xf numFmtId="0" fontId="2" fillId="0" borderId="70" xfId="0" applyFont="1" applyBorder="1" applyAlignment="1">
      <alignment horizontal="center"/>
    </xf>
    <xf numFmtId="0" fontId="2" fillId="0" borderId="50" xfId="0" applyFont="1" applyBorder="1" applyAlignment="1">
      <alignment horizontal="center"/>
    </xf>
    <xf numFmtId="0" fontId="2" fillId="84" borderId="49" xfId="0" applyFont="1" applyFill="1" applyBorder="1" applyAlignment="1">
      <alignment horizontal="center"/>
    </xf>
    <xf numFmtId="0" fontId="2" fillId="0" borderId="51" xfId="0" applyFont="1" applyBorder="1" applyAlignment="1">
      <alignment horizontal="center" wrapText="1"/>
    </xf>
    <xf numFmtId="0" fontId="2" fillId="8" borderId="4" xfId="0" applyFont="1" applyFill="1" applyBorder="1" applyAlignment="1">
      <alignment horizontal="center"/>
    </xf>
    <xf numFmtId="0" fontId="51" fillId="85" borderId="55" xfId="0" applyFont="1" applyFill="1" applyBorder="1" applyAlignment="1">
      <alignment horizontal="center" vertical="center"/>
    </xf>
    <xf numFmtId="0" fontId="51" fillId="85" borderId="0" xfId="0" applyFont="1" applyFill="1" applyBorder="1" applyAlignment="1">
      <alignment horizontal="center" vertical="center"/>
    </xf>
    <xf numFmtId="0" fontId="51" fillId="85" borderId="48" xfId="0" applyFont="1" applyFill="1" applyBorder="1" applyAlignment="1">
      <alignment horizontal="center" vertical="center"/>
    </xf>
    <xf numFmtId="0" fontId="1" fillId="86" borderId="44" xfId="0" applyFont="1" applyFill="1" applyBorder="1" applyAlignment="1">
      <alignment horizontal="left"/>
    </xf>
    <xf numFmtId="0" fontId="1" fillId="86" borderId="45" xfId="0" applyFont="1" applyFill="1" applyBorder="1" applyAlignment="1">
      <alignment horizontal="left"/>
    </xf>
    <xf numFmtId="0" fontId="1" fillId="86" borderId="46" xfId="0" applyFont="1" applyFill="1" applyBorder="1" applyAlignment="1">
      <alignment horizontal="left"/>
    </xf>
    <xf numFmtId="0" fontId="51" fillId="4" borderId="44" xfId="0" applyFont="1" applyFill="1" applyBorder="1" applyAlignment="1">
      <alignment horizontal="left"/>
    </xf>
    <xf numFmtId="0" fontId="51" fillId="4" borderId="45" xfId="0" applyFont="1" applyFill="1" applyBorder="1" applyAlignment="1">
      <alignment horizontal="left"/>
    </xf>
    <xf numFmtId="0" fontId="0" fillId="0" borderId="42"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42" xfId="0" applyFill="1" applyBorder="1" applyAlignment="1">
      <alignment horizontal="center" wrapText="1"/>
    </xf>
    <xf numFmtId="0" fontId="0" fillId="0" borderId="29" xfId="0" applyFill="1" applyBorder="1" applyAlignment="1">
      <alignment horizontal="center" wrapText="1"/>
    </xf>
    <xf numFmtId="0" fontId="51" fillId="79" borderId="73" xfId="0" applyFont="1" applyFill="1" applyBorder="1" applyAlignment="1">
      <alignment horizontal="left"/>
    </xf>
    <xf numFmtId="0" fontId="51" fillId="79" borderId="55" xfId="0" applyFont="1" applyFill="1" applyBorder="1" applyAlignment="1">
      <alignment horizontal="left"/>
    </xf>
    <xf numFmtId="0" fontId="51" fillId="79" borderId="45" xfId="0" applyFont="1" applyFill="1" applyBorder="1" applyAlignment="1">
      <alignment horizontal="left"/>
    </xf>
    <xf numFmtId="0" fontId="51" fillId="79" borderId="46" xfId="0" applyFont="1" applyFill="1" applyBorder="1" applyAlignment="1">
      <alignment horizontal="left"/>
    </xf>
    <xf numFmtId="0" fontId="2" fillId="10" borderId="38" xfId="0" applyFont="1" applyFill="1" applyBorder="1" applyAlignment="1">
      <alignment horizontal="center"/>
    </xf>
    <xf numFmtId="0" fontId="2" fillId="10" borderId="40" xfId="0" applyFont="1" applyFill="1" applyBorder="1" applyAlignment="1">
      <alignment horizontal="center"/>
    </xf>
    <xf numFmtId="0" fontId="2" fillId="87" borderId="44" xfId="0" applyFont="1" applyFill="1" applyBorder="1" applyAlignment="1">
      <alignment horizontal="center"/>
    </xf>
    <xf numFmtId="0" fontId="2" fillId="87" borderId="45" xfId="0" applyFont="1" applyFill="1" applyBorder="1" applyAlignment="1">
      <alignment horizontal="center"/>
    </xf>
    <xf numFmtId="0" fontId="2" fillId="87" borderId="46" xfId="0" applyFont="1" applyFill="1" applyBorder="1" applyAlignment="1">
      <alignment horizontal="center"/>
    </xf>
    <xf numFmtId="0" fontId="2" fillId="9" borderId="44" xfId="0" applyFont="1" applyFill="1" applyBorder="1" applyAlignment="1">
      <alignment horizontal="center"/>
    </xf>
    <xf numFmtId="0" fontId="2" fillId="9" borderId="46" xfId="0" applyFont="1" applyFill="1" applyBorder="1" applyAlignment="1">
      <alignment horizontal="center"/>
    </xf>
    <xf numFmtId="0" fontId="51" fillId="2" borderId="38" xfId="0" applyFont="1" applyFill="1" applyBorder="1" applyAlignment="1">
      <alignment horizontal="left"/>
    </xf>
    <xf numFmtId="0" fontId="51" fillId="2" borderId="39" xfId="0" applyFont="1" applyFill="1" applyBorder="1" applyAlignment="1">
      <alignment horizontal="left"/>
    </xf>
    <xf numFmtId="0" fontId="51" fillId="2" borderId="40" xfId="0" applyFont="1" applyFill="1" applyBorder="1" applyAlignment="1">
      <alignment horizontal="left"/>
    </xf>
    <xf numFmtId="0" fontId="2" fillId="9" borderId="45" xfId="0" applyFont="1" applyFill="1" applyBorder="1" applyAlignment="1">
      <alignment horizontal="center"/>
    </xf>
    <xf numFmtId="0" fontId="2" fillId="10" borderId="39" xfId="0" applyFont="1" applyFill="1" applyBorder="1" applyAlignment="1">
      <alignment horizontal="center"/>
    </xf>
    <xf numFmtId="0" fontId="51" fillId="74" borderId="47" xfId="0" applyFont="1" applyFill="1" applyBorder="1" applyAlignment="1">
      <alignment horizontal="left"/>
    </xf>
    <xf numFmtId="0" fontId="51" fillId="74" borderId="48" xfId="0" applyFont="1" applyFill="1" applyBorder="1" applyAlignment="1">
      <alignment horizontal="left"/>
    </xf>
    <xf numFmtId="0" fontId="51" fillId="74" borderId="45" xfId="0" applyFont="1" applyFill="1" applyBorder="1" applyAlignment="1">
      <alignment horizontal="left"/>
    </xf>
    <xf numFmtId="0" fontId="51" fillId="74" borderId="46" xfId="0" applyFont="1" applyFill="1" applyBorder="1" applyAlignment="1">
      <alignment horizontal="left"/>
    </xf>
    <xf numFmtId="0" fontId="2" fillId="10" borderId="73" xfId="0" applyFont="1" applyFill="1" applyBorder="1" applyAlignment="1">
      <alignment horizontal="center"/>
    </xf>
    <xf numFmtId="0" fontId="2" fillId="10" borderId="55" xfId="0" applyFont="1" applyFill="1" applyBorder="1" applyAlignment="1">
      <alignment horizontal="center"/>
    </xf>
    <xf numFmtId="0" fontId="2" fillId="10" borderId="62" xfId="0" applyFont="1" applyFill="1" applyBorder="1" applyAlignment="1">
      <alignment horizontal="center"/>
    </xf>
    <xf numFmtId="0" fontId="0" fillId="0" borderId="42" xfId="0" applyBorder="1" applyAlignment="1">
      <alignment horizontal="center" vertical="center" wrapText="1"/>
    </xf>
    <xf numFmtId="0" fontId="0" fillId="0" borderId="61" xfId="0" applyBorder="1" applyAlignment="1">
      <alignment horizontal="center" vertical="center" wrapText="1"/>
    </xf>
    <xf numFmtId="0" fontId="0" fillId="0" borderId="29" xfId="0" applyBorder="1" applyAlignment="1">
      <alignment horizontal="center" vertical="center" wrapText="1"/>
    </xf>
    <xf numFmtId="0" fontId="2" fillId="6" borderId="38" xfId="0" applyFont="1" applyFill="1" applyBorder="1" applyAlignment="1">
      <alignment horizontal="center"/>
    </xf>
    <xf numFmtId="0" fontId="2" fillId="6" borderId="39" xfId="0" applyFont="1" applyFill="1" applyBorder="1" applyAlignment="1">
      <alignment horizontal="center"/>
    </xf>
    <xf numFmtId="0" fontId="2" fillId="6" borderId="40" xfId="0" applyFont="1" applyFill="1" applyBorder="1" applyAlignment="1">
      <alignment horizontal="center"/>
    </xf>
    <xf numFmtId="0" fontId="51" fillId="78" borderId="38" xfId="0" applyFont="1" applyFill="1" applyBorder="1" applyAlignment="1">
      <alignment horizontal="center"/>
    </xf>
    <xf numFmtId="0" fontId="51" fillId="78" borderId="39" xfId="0" applyFont="1" applyFill="1" applyBorder="1" applyAlignment="1">
      <alignment horizontal="center"/>
    </xf>
    <xf numFmtId="0" fontId="51" fillId="78" borderId="40" xfId="0" applyFont="1" applyFill="1" applyBorder="1" applyAlignment="1">
      <alignment horizontal="center"/>
    </xf>
    <xf numFmtId="0" fontId="2" fillId="0" borderId="38" xfId="0" applyFont="1" applyFill="1" applyBorder="1" applyAlignment="1">
      <alignment horizontal="center"/>
    </xf>
    <xf numFmtId="0" fontId="2" fillId="0" borderId="40" xfId="0" applyFont="1" applyFill="1" applyBorder="1" applyAlignment="1">
      <alignment horizontal="center"/>
    </xf>
    <xf numFmtId="0" fontId="2" fillId="0" borderId="38" xfId="0" applyFont="1" applyBorder="1" applyAlignment="1">
      <alignment horizontal="center"/>
    </xf>
    <xf numFmtId="0" fontId="2" fillId="0" borderId="40" xfId="0" applyFont="1" applyBorder="1" applyAlignment="1">
      <alignment horizontal="center"/>
    </xf>
    <xf numFmtId="0" fontId="51" fillId="78" borderId="38" xfId="0" applyFont="1" applyFill="1" applyBorder="1" applyAlignment="1">
      <alignment horizontal="left"/>
    </xf>
    <xf numFmtId="0" fontId="51" fillId="78" borderId="39" xfId="0" applyFont="1" applyFill="1" applyBorder="1" applyAlignment="1">
      <alignment horizontal="left"/>
    </xf>
    <xf numFmtId="0" fontId="51" fillId="78" borderId="40" xfId="0" applyFont="1" applyFill="1" applyBorder="1" applyAlignment="1">
      <alignment horizontal="left"/>
    </xf>
    <xf numFmtId="0" fontId="2" fillId="87" borderId="38" xfId="0" applyFont="1" applyFill="1" applyBorder="1" applyAlignment="1">
      <alignment horizontal="center"/>
    </xf>
    <xf numFmtId="0" fontId="2" fillId="87" borderId="40" xfId="0" applyFont="1" applyFill="1" applyBorder="1" applyAlignment="1">
      <alignment horizontal="center"/>
    </xf>
    <xf numFmtId="0" fontId="2" fillId="9" borderId="38" xfId="0" applyFont="1" applyFill="1" applyBorder="1" applyAlignment="1">
      <alignment horizontal="center"/>
    </xf>
    <xf numFmtId="0" fontId="2" fillId="9" borderId="40" xfId="0" applyFont="1" applyFill="1" applyBorder="1" applyAlignment="1">
      <alignment horizontal="center"/>
    </xf>
    <xf numFmtId="0" fontId="51" fillId="82" borderId="44" xfId="0" applyFont="1" applyFill="1" applyBorder="1" applyAlignment="1">
      <alignment horizontal="left"/>
    </xf>
    <xf numFmtId="0" fontId="51" fillId="82" borderId="45" xfId="0" applyFont="1" applyFill="1" applyBorder="1" applyAlignment="1">
      <alignment horizontal="left"/>
    </xf>
    <xf numFmtId="0" fontId="51" fillId="82" borderId="46" xfId="0" applyFont="1" applyFill="1" applyBorder="1" applyAlignment="1">
      <alignment horizontal="left"/>
    </xf>
    <xf numFmtId="0" fontId="2" fillId="10" borderId="44" xfId="0" applyFont="1" applyFill="1" applyBorder="1" applyAlignment="1">
      <alignment horizontal="center"/>
    </xf>
    <xf numFmtId="0" fontId="2" fillId="10" borderId="46" xfId="0" applyFont="1" applyFill="1" applyBorder="1" applyAlignment="1">
      <alignment horizontal="center"/>
    </xf>
    <xf numFmtId="0" fontId="2" fillId="87" borderId="73" xfId="0" applyFont="1" applyFill="1" applyBorder="1" applyAlignment="1">
      <alignment horizontal="center"/>
    </xf>
    <xf numFmtId="0" fontId="2" fillId="87" borderId="55" xfId="0" applyFont="1" applyFill="1" applyBorder="1" applyAlignment="1">
      <alignment horizontal="center"/>
    </xf>
    <xf numFmtId="0" fontId="2" fillId="87" borderId="62" xfId="0" applyFont="1" applyFill="1" applyBorder="1" applyAlignment="1">
      <alignment horizontal="center"/>
    </xf>
    <xf numFmtId="0" fontId="51" fillId="81" borderId="73" xfId="0" applyFont="1" applyFill="1" applyBorder="1" applyAlignment="1">
      <alignment horizontal="left"/>
    </xf>
    <xf numFmtId="0" fontId="51" fillId="81" borderId="55" xfId="0" applyFont="1" applyFill="1" applyBorder="1" applyAlignment="1">
      <alignment horizontal="left"/>
    </xf>
    <xf numFmtId="0" fontId="51" fillId="81" borderId="62" xfId="0" applyFont="1" applyFill="1" applyBorder="1" applyAlignment="1">
      <alignment horizontal="left"/>
    </xf>
    <xf numFmtId="0" fontId="51" fillId="81" borderId="38" xfId="0" applyFont="1" applyFill="1" applyBorder="1" applyAlignment="1">
      <alignment horizontal="left"/>
    </xf>
    <xf numFmtId="0" fontId="51" fillId="81" borderId="39" xfId="0" applyFont="1" applyFill="1" applyBorder="1" applyAlignment="1">
      <alignment horizontal="left"/>
    </xf>
    <xf numFmtId="0" fontId="51" fillId="81" borderId="40" xfId="0" applyFont="1" applyFill="1" applyBorder="1" applyAlignment="1">
      <alignment horizontal="left"/>
    </xf>
    <xf numFmtId="0" fontId="0" fillId="0" borderId="42" xfId="0" applyBorder="1" applyAlignment="1">
      <alignment horizontal="center" vertical="center"/>
    </xf>
    <xf numFmtId="0" fontId="0" fillId="0" borderId="29" xfId="0" applyBorder="1" applyAlignment="1">
      <alignment horizontal="center" vertical="center"/>
    </xf>
    <xf numFmtId="0" fontId="2" fillId="10" borderId="45" xfId="0" applyFont="1" applyFill="1" applyBorder="1" applyAlignment="1">
      <alignment horizontal="center"/>
    </xf>
    <xf numFmtId="0" fontId="51" fillId="81" borderId="48" xfId="0" applyFont="1" applyFill="1" applyBorder="1" applyAlignment="1">
      <alignment horizontal="left"/>
    </xf>
    <xf numFmtId="0" fontId="51" fillId="74" borderId="44" xfId="0" applyFont="1" applyFill="1" applyBorder="1" applyAlignment="1">
      <alignment horizontal="left"/>
    </xf>
    <xf numFmtId="0" fontId="51" fillId="4" borderId="63" xfId="0" applyFont="1" applyFill="1" applyBorder="1" applyAlignment="1">
      <alignment horizontal="left"/>
    </xf>
    <xf numFmtId="0" fontId="51" fillId="4" borderId="64" xfId="0" applyFont="1" applyFill="1" applyBorder="1" applyAlignment="1">
      <alignment horizontal="left"/>
    </xf>
    <xf numFmtId="0" fontId="51" fillId="4" borderId="65" xfId="0" applyFont="1" applyFill="1" applyBorder="1" applyAlignment="1">
      <alignment horizontal="left"/>
    </xf>
    <xf numFmtId="0" fontId="2" fillId="10" borderId="42" xfId="0" applyFont="1" applyFill="1" applyBorder="1" applyAlignment="1">
      <alignment horizontal="center"/>
    </xf>
    <xf numFmtId="0" fontId="51" fillId="2" borderId="7" xfId="0" applyFont="1" applyFill="1" applyBorder="1" applyAlignment="1">
      <alignment horizontal="left"/>
    </xf>
    <xf numFmtId="0" fontId="51" fillId="79" borderId="38" xfId="0" applyFont="1" applyFill="1" applyBorder="1" applyAlignment="1">
      <alignment horizontal="left"/>
    </xf>
    <xf numFmtId="0" fontId="51" fillId="79" borderId="39" xfId="0" applyFont="1" applyFill="1" applyBorder="1" applyAlignment="1">
      <alignment horizontal="left"/>
    </xf>
    <xf numFmtId="0" fontId="51" fillId="79" borderId="40" xfId="0" applyFont="1" applyFill="1" applyBorder="1" applyAlignment="1">
      <alignment horizontal="left"/>
    </xf>
    <xf numFmtId="0" fontId="51" fillId="74" borderId="38" xfId="0" applyFont="1" applyFill="1" applyBorder="1" applyAlignment="1">
      <alignment horizontal="left"/>
    </xf>
    <xf numFmtId="0" fontId="51" fillId="74" borderId="39" xfId="0" applyFont="1" applyFill="1" applyBorder="1" applyAlignment="1">
      <alignment horizontal="left"/>
    </xf>
    <xf numFmtId="0" fontId="51" fillId="74" borderId="40" xfId="0" applyFont="1" applyFill="1" applyBorder="1" applyAlignment="1">
      <alignment horizontal="left"/>
    </xf>
    <xf numFmtId="0" fontId="51" fillId="82" borderId="44" xfId="0" applyFont="1" applyFill="1" applyBorder="1" applyAlignment="1">
      <alignment horizontal="center"/>
    </xf>
    <xf numFmtId="0" fontId="51" fillId="82" borderId="45" xfId="0" applyFont="1" applyFill="1" applyBorder="1" applyAlignment="1">
      <alignment horizontal="center"/>
    </xf>
    <xf numFmtId="0" fontId="51" fillId="82" borderId="46" xfId="0" applyFont="1" applyFill="1" applyBorder="1" applyAlignment="1">
      <alignment horizontal="center"/>
    </xf>
    <xf numFmtId="0" fontId="51" fillId="81" borderId="87" xfId="0" applyFont="1" applyFill="1" applyBorder="1" applyAlignment="1">
      <alignment horizontal="left"/>
    </xf>
    <xf numFmtId="0" fontId="51" fillId="81" borderId="85" xfId="0" applyFont="1" applyFill="1" applyBorder="1" applyAlignment="1">
      <alignment horizontal="left"/>
    </xf>
    <xf numFmtId="0" fontId="51" fillId="81" borderId="88" xfId="0" applyFont="1" applyFill="1" applyBorder="1" applyAlignment="1">
      <alignment horizontal="left"/>
    </xf>
    <xf numFmtId="0" fontId="51" fillId="82" borderId="38" xfId="0" applyFont="1" applyFill="1" applyBorder="1" applyAlignment="1">
      <alignment horizontal="left"/>
    </xf>
    <xf numFmtId="0" fontId="51" fillId="82" borderId="39" xfId="0" applyFont="1" applyFill="1" applyBorder="1" applyAlignment="1">
      <alignment horizontal="left"/>
    </xf>
    <xf numFmtId="0" fontId="51" fillId="82" borderId="40" xfId="0" applyFont="1" applyFill="1" applyBorder="1" applyAlignment="1">
      <alignment horizontal="left"/>
    </xf>
    <xf numFmtId="0" fontId="51" fillId="79" borderId="59" xfId="0" applyFont="1" applyFill="1" applyBorder="1" applyAlignment="1">
      <alignment horizontal="left"/>
    </xf>
    <xf numFmtId="0" fontId="51" fillId="79" borderId="0" xfId="0" applyFont="1" applyFill="1" applyBorder="1" applyAlignment="1">
      <alignment horizontal="left"/>
    </xf>
    <xf numFmtId="0" fontId="51" fillId="82" borderId="73" xfId="0" applyFont="1" applyFill="1" applyBorder="1" applyAlignment="1">
      <alignment horizontal="left"/>
    </xf>
    <xf numFmtId="0" fontId="51" fillId="82" borderId="55" xfId="0" applyFont="1" applyFill="1" applyBorder="1" applyAlignment="1">
      <alignment horizontal="left"/>
    </xf>
    <xf numFmtId="0" fontId="51" fillId="81" borderId="59" xfId="0" applyFont="1" applyFill="1" applyBorder="1" applyAlignment="1">
      <alignment horizontal="left"/>
    </xf>
    <xf numFmtId="0" fontId="51" fillId="81" borderId="0" xfId="0" applyFont="1" applyFill="1" applyBorder="1" applyAlignment="1">
      <alignment horizontal="left"/>
    </xf>
    <xf numFmtId="0" fontId="2" fillId="6" borderId="44" xfId="0" applyFont="1" applyFill="1" applyBorder="1" applyAlignment="1">
      <alignment horizontal="center"/>
    </xf>
    <xf numFmtId="0" fontId="2" fillId="6" borderId="46" xfId="0" applyFont="1" applyFill="1" applyBorder="1" applyAlignment="1">
      <alignment horizontal="center"/>
    </xf>
    <xf numFmtId="0" fontId="2" fillId="6" borderId="47" xfId="0" applyFont="1" applyFill="1" applyBorder="1" applyAlignment="1">
      <alignment horizontal="center"/>
    </xf>
    <xf numFmtId="0" fontId="2" fillId="6" borderId="48" xfId="0" applyFont="1" applyFill="1" applyBorder="1" applyAlignment="1">
      <alignment horizontal="center"/>
    </xf>
    <xf numFmtId="0" fontId="51" fillId="78" borderId="55" xfId="0" applyFont="1" applyFill="1" applyBorder="1" applyAlignment="1">
      <alignment horizontal="left"/>
    </xf>
    <xf numFmtId="0" fontId="51" fillId="2" borderId="73" xfId="0" applyFont="1" applyFill="1" applyBorder="1" applyAlignment="1">
      <alignment horizontal="left"/>
    </xf>
    <xf numFmtId="0" fontId="51" fillId="2" borderId="55" xfId="0" applyFont="1" applyFill="1" applyBorder="1" applyAlignment="1">
      <alignment horizontal="left"/>
    </xf>
    <xf numFmtId="0" fontId="51" fillId="73" borderId="38" xfId="0" applyFont="1" applyFill="1" applyBorder="1" applyAlignment="1">
      <alignment horizontal="left"/>
    </xf>
    <xf numFmtId="0" fontId="51" fillId="73" borderId="40" xfId="0" applyFont="1" applyFill="1" applyBorder="1" applyAlignment="1">
      <alignment horizontal="left"/>
    </xf>
    <xf numFmtId="0" fontId="51" fillId="7" borderId="48" xfId="0" applyFont="1" applyFill="1" applyBorder="1" applyAlignment="1">
      <alignment horizontal="left"/>
    </xf>
    <xf numFmtId="0" fontId="2" fillId="0" borderId="50" xfId="0" applyFont="1" applyBorder="1" applyAlignment="1">
      <alignment horizontal="center"/>
    </xf>
    <xf numFmtId="0" fontId="2" fillId="0" borderId="51" xfId="0" applyFont="1" applyBorder="1" applyAlignment="1">
      <alignment horizontal="center"/>
    </xf>
    <xf numFmtId="0" fontId="51" fillId="73" borderId="39" xfId="0" applyFont="1" applyFill="1" applyBorder="1" applyAlignment="1">
      <alignment horizontal="left"/>
    </xf>
    <xf numFmtId="0" fontId="0" fillId="0" borderId="30" xfId="0" applyBorder="1" applyAlignment="1">
      <alignment horizontal="center" vertical="center"/>
    </xf>
    <xf numFmtId="0" fontId="0" fillId="0" borderId="32" xfId="0" applyBorder="1" applyAlignment="1">
      <alignment horizontal="center" vertical="center"/>
    </xf>
    <xf numFmtId="0" fontId="2" fillId="0" borderId="49" xfId="0" applyFont="1" applyBorder="1" applyAlignment="1">
      <alignment horizontal="center" vertical="center"/>
    </xf>
    <xf numFmtId="0" fontId="2" fillId="0" borderId="30" xfId="0" applyFont="1" applyBorder="1" applyAlignment="1">
      <alignment horizontal="center" vertical="center"/>
    </xf>
    <xf numFmtId="0" fontId="2" fillId="0" borderId="50" xfId="0" applyFont="1" applyBorder="1" applyAlignment="1">
      <alignment horizontal="center" vertical="center"/>
    </xf>
    <xf numFmtId="0" fontId="2" fillId="0" borderId="7" xfId="0" applyFont="1" applyBorder="1" applyAlignment="1">
      <alignment horizontal="center" vertical="center"/>
    </xf>
    <xf numFmtId="0" fontId="0" fillId="0" borderId="38" xfId="0" applyBorder="1" applyAlignment="1">
      <alignment horizontal="left"/>
    </xf>
    <xf numFmtId="0" fontId="0" fillId="0" borderId="39" xfId="0" applyBorder="1" applyAlignment="1">
      <alignment horizontal="left"/>
    </xf>
    <xf numFmtId="0" fontId="0" fillId="0" borderId="40" xfId="0" applyBorder="1" applyAlignment="1">
      <alignment horizontal="left"/>
    </xf>
    <xf numFmtId="0" fontId="51" fillId="2" borderId="59" xfId="0" applyFont="1" applyFill="1" applyBorder="1" applyAlignment="1">
      <alignment horizontal="left"/>
    </xf>
    <xf numFmtId="0" fontId="51" fillId="2" borderId="0" xfId="0" applyFont="1" applyFill="1" applyBorder="1" applyAlignment="1">
      <alignment horizontal="left"/>
    </xf>
    <xf numFmtId="0" fontId="51" fillId="80" borderId="73" xfId="0" applyFont="1" applyFill="1" applyBorder="1" applyAlignment="1">
      <alignment horizontal="left"/>
    </xf>
    <xf numFmtId="0" fontId="51" fillId="80" borderId="55" xfId="0" applyFont="1" applyFill="1" applyBorder="1" applyAlignment="1">
      <alignment horizontal="left"/>
    </xf>
    <xf numFmtId="0" fontId="2" fillId="0" borderId="5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1" xfId="0" applyFont="1" applyFill="1" applyBorder="1" applyAlignment="1">
      <alignment horizontal="center" vertical="center"/>
    </xf>
    <xf numFmtId="0" fontId="51" fillId="80" borderId="38" xfId="0" applyFont="1" applyFill="1" applyBorder="1" applyAlignment="1">
      <alignment horizontal="left"/>
    </xf>
    <xf numFmtId="0" fontId="51" fillId="80" borderId="39" xfId="0" applyFont="1" applyFill="1" applyBorder="1" applyAlignment="1">
      <alignment horizontal="left"/>
    </xf>
    <xf numFmtId="0" fontId="51" fillId="80" borderId="40" xfId="0" applyFont="1" applyFill="1" applyBorder="1" applyAlignment="1">
      <alignment horizontal="left"/>
    </xf>
    <xf numFmtId="0" fontId="2" fillId="0" borderId="49" xfId="0" applyFont="1" applyFill="1" applyBorder="1" applyAlignment="1">
      <alignment horizontal="center" vertical="center"/>
    </xf>
    <xf numFmtId="0" fontId="2" fillId="0" borderId="30" xfId="0" applyFont="1" applyFill="1" applyBorder="1" applyAlignment="1">
      <alignment horizontal="center" vertical="center"/>
    </xf>
    <xf numFmtId="0" fontId="1" fillId="87" borderId="70" xfId="0" applyFont="1" applyFill="1" applyBorder="1" applyAlignment="1">
      <alignment horizontal="center" vertical="center"/>
    </xf>
    <xf numFmtId="0" fontId="1" fillId="87" borderId="67" xfId="0" applyFont="1" applyFill="1" applyBorder="1" applyAlignment="1">
      <alignment horizontal="center" vertical="center"/>
    </xf>
    <xf numFmtId="0" fontId="1" fillId="87" borderId="68" xfId="0" applyFont="1" applyFill="1" applyBorder="1" applyAlignment="1">
      <alignment horizontal="center" vertical="center"/>
    </xf>
    <xf numFmtId="0" fontId="1" fillId="84" borderId="70" xfId="0" applyFont="1" applyFill="1" applyBorder="1" applyAlignment="1">
      <alignment horizontal="center" vertical="center"/>
    </xf>
    <xf numFmtId="0" fontId="1" fillId="84" borderId="67" xfId="0" applyFont="1" applyFill="1" applyBorder="1" applyAlignment="1">
      <alignment horizontal="center" vertical="center"/>
    </xf>
    <xf numFmtId="0" fontId="1" fillId="84" borderId="68" xfId="0" applyFont="1" applyFill="1" applyBorder="1" applyAlignment="1">
      <alignment horizontal="center" vertical="center"/>
    </xf>
    <xf numFmtId="0" fontId="1" fillId="2" borderId="49"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51" fillId="85" borderId="49" xfId="0" applyFont="1" applyFill="1" applyBorder="1" applyAlignment="1">
      <alignment horizontal="center" vertical="center"/>
    </xf>
    <xf numFmtId="0" fontId="51" fillId="85" borderId="50" xfId="0" applyFont="1" applyFill="1" applyBorder="1" applyAlignment="1">
      <alignment horizontal="center" vertical="center"/>
    </xf>
    <xf numFmtId="0" fontId="51" fillId="85" borderId="51" xfId="0" applyFont="1" applyFill="1" applyBorder="1" applyAlignment="1">
      <alignment horizontal="center" vertical="center"/>
    </xf>
    <xf numFmtId="0" fontId="51" fillId="85" borderId="30" xfId="0" applyFont="1" applyFill="1" applyBorder="1" applyAlignment="1">
      <alignment horizontal="center" vertical="center"/>
    </xf>
    <xf numFmtId="0" fontId="51" fillId="85" borderId="7" xfId="0" applyFont="1" applyFill="1" applyBorder="1" applyAlignment="1">
      <alignment horizontal="center" vertical="center"/>
    </xf>
    <xf numFmtId="0" fontId="51" fillId="85" borderId="31" xfId="0" applyFont="1" applyFill="1" applyBorder="1" applyAlignment="1">
      <alignment horizontal="center" vertical="center"/>
    </xf>
    <xf numFmtId="0" fontId="51" fillId="85" borderId="32" xfId="0" applyFont="1" applyFill="1" applyBorder="1" applyAlignment="1">
      <alignment horizontal="center" vertical="center"/>
    </xf>
    <xf numFmtId="0" fontId="51" fillId="85" borderId="35" xfId="0" applyFont="1" applyFill="1" applyBorder="1" applyAlignment="1">
      <alignment horizontal="center" vertical="center"/>
    </xf>
    <xf numFmtId="0" fontId="51" fillId="85" borderId="33" xfId="0" applyFont="1" applyFill="1" applyBorder="1" applyAlignment="1">
      <alignment horizontal="center" vertical="center"/>
    </xf>
    <xf numFmtId="0" fontId="1" fillId="5" borderId="49" xfId="0" applyFont="1" applyFill="1" applyBorder="1" applyAlignment="1">
      <alignment horizontal="center" vertical="center" wrapText="1"/>
    </xf>
    <xf numFmtId="0" fontId="1" fillId="5" borderId="50" xfId="0" applyFont="1" applyFill="1" applyBorder="1" applyAlignment="1">
      <alignment horizontal="center" vertical="center" wrapText="1"/>
    </xf>
    <xf numFmtId="0" fontId="1" fillId="5" borderId="51"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31"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1" fillId="76" borderId="70" xfId="0" applyFont="1" applyFill="1" applyBorder="1" applyAlignment="1">
      <alignment horizontal="center" vertical="center" wrapText="1"/>
    </xf>
    <xf numFmtId="0" fontId="1" fillId="76" borderId="67" xfId="0" applyFont="1" applyFill="1" applyBorder="1" applyAlignment="1">
      <alignment horizontal="center" vertical="center" wrapText="1"/>
    </xf>
    <xf numFmtId="0" fontId="1" fillId="76" borderId="68" xfId="0" applyFont="1" applyFill="1" applyBorder="1" applyAlignment="1">
      <alignment horizontal="center" vertical="center" wrapText="1"/>
    </xf>
    <xf numFmtId="0" fontId="1" fillId="7" borderId="49" xfId="0" applyFont="1" applyFill="1" applyBorder="1" applyAlignment="1">
      <alignment horizontal="center" vertical="center" wrapText="1"/>
    </xf>
    <xf numFmtId="0" fontId="1" fillId="7" borderId="51" xfId="0"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7" borderId="31" xfId="0" applyFont="1" applyFill="1" applyBorder="1" applyAlignment="1">
      <alignment horizontal="center" vertical="center" wrapText="1"/>
    </xf>
    <xf numFmtId="0" fontId="1" fillId="7" borderId="32" xfId="0" applyFont="1" applyFill="1" applyBorder="1" applyAlignment="1">
      <alignment horizontal="center" vertical="center" wrapText="1"/>
    </xf>
    <xf numFmtId="0" fontId="1" fillId="7" borderId="33" xfId="0" applyFont="1" applyFill="1" applyBorder="1" applyAlignment="1">
      <alignment horizontal="center" vertical="center" wrapText="1"/>
    </xf>
    <xf numFmtId="0" fontId="1" fillId="72" borderId="70" xfId="0" applyFont="1" applyFill="1" applyBorder="1" applyAlignment="1">
      <alignment horizontal="center" vertical="center"/>
    </xf>
    <xf numFmtId="0" fontId="1" fillId="72" borderId="67" xfId="0" applyFont="1" applyFill="1" applyBorder="1" applyAlignment="1">
      <alignment horizontal="center" vertical="center"/>
    </xf>
    <xf numFmtId="0" fontId="1" fillId="72" borderId="68" xfId="0" applyFont="1" applyFill="1" applyBorder="1" applyAlignment="1">
      <alignment horizontal="center" vertic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5" borderId="1"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3" fillId="84" borderId="59" xfId="0" applyFont="1" applyFill="1" applyBorder="1" applyAlignment="1">
      <alignment horizontal="center" wrapText="1"/>
    </xf>
    <xf numFmtId="0" fontId="3" fillId="84" borderId="74" xfId="0" applyFont="1" applyFill="1" applyBorder="1" applyAlignment="1">
      <alignment horizontal="center" wrapText="1"/>
    </xf>
    <xf numFmtId="0" fontId="3" fillId="3" borderId="49" xfId="0" applyFont="1" applyFill="1" applyBorder="1" applyAlignment="1">
      <alignment horizontal="center" wrapText="1"/>
    </xf>
    <xf numFmtId="0" fontId="3" fillId="3" borderId="50" xfId="0" applyFont="1" applyFill="1" applyBorder="1" applyAlignment="1">
      <alignment horizontal="center" wrapText="1"/>
    </xf>
    <xf numFmtId="0" fontId="3" fillId="3" borderId="51" xfId="0" applyFont="1" applyFill="1" applyBorder="1" applyAlignment="1">
      <alignment horizontal="center" wrapText="1"/>
    </xf>
    <xf numFmtId="0" fontId="3" fillId="6" borderId="49" xfId="0" applyFont="1" applyFill="1" applyBorder="1" applyAlignment="1">
      <alignment horizontal="center" wrapText="1"/>
    </xf>
    <xf numFmtId="0" fontId="3" fillId="6" borderId="50" xfId="0" applyFont="1" applyFill="1" applyBorder="1" applyAlignment="1">
      <alignment horizontal="center" wrapText="1"/>
    </xf>
    <xf numFmtId="0" fontId="3" fillId="6" borderId="51" xfId="0" applyFont="1" applyFill="1" applyBorder="1" applyAlignment="1">
      <alignment horizontal="center" wrapText="1"/>
    </xf>
    <xf numFmtId="0" fontId="1" fillId="75" borderId="59" xfId="0" applyFont="1" applyFill="1" applyBorder="1" applyAlignment="1">
      <alignment horizontal="left"/>
    </xf>
    <xf numFmtId="0" fontId="1" fillId="75" borderId="0" xfId="0" applyFont="1" applyFill="1" applyBorder="1" applyAlignment="1">
      <alignment horizontal="left"/>
    </xf>
    <xf numFmtId="0" fontId="1" fillId="75" borderId="74" xfId="0" applyFont="1" applyFill="1" applyBorder="1" applyAlignment="1">
      <alignment horizontal="left"/>
    </xf>
    <xf numFmtId="0" fontId="1" fillId="76" borderId="44" xfId="0" applyFont="1" applyFill="1" applyBorder="1" applyAlignment="1">
      <alignment horizontal="left"/>
    </xf>
    <xf numFmtId="0" fontId="1" fillId="76" borderId="45" xfId="0" applyFont="1" applyFill="1" applyBorder="1" applyAlignment="1">
      <alignment horizontal="left"/>
    </xf>
    <xf numFmtId="0" fontId="1" fillId="76" borderId="46" xfId="0" applyFont="1" applyFill="1" applyBorder="1" applyAlignment="1">
      <alignment horizontal="left"/>
    </xf>
    <xf numFmtId="0" fontId="3" fillId="72" borderId="49" xfId="0" applyFont="1" applyFill="1" applyBorder="1" applyAlignment="1">
      <alignment horizontal="center" wrapText="1"/>
    </xf>
    <xf numFmtId="0" fontId="3" fillId="72" borderId="50" xfId="0" applyFont="1" applyFill="1" applyBorder="1" applyAlignment="1">
      <alignment horizontal="center" wrapText="1"/>
    </xf>
    <xf numFmtId="0" fontId="3" fillId="72" borderId="51" xfId="0" applyFont="1" applyFill="1" applyBorder="1" applyAlignment="1">
      <alignment horizontal="center" wrapText="1"/>
    </xf>
    <xf numFmtId="0" fontId="1" fillId="71" borderId="44" xfId="0" applyFont="1" applyFill="1" applyBorder="1" applyAlignment="1">
      <alignment horizontal="left"/>
    </xf>
    <xf numFmtId="0" fontId="1" fillId="71" borderId="45" xfId="0" applyFont="1" applyFill="1" applyBorder="1" applyAlignment="1">
      <alignment horizontal="left"/>
    </xf>
    <xf numFmtId="0" fontId="1" fillId="71" borderId="46" xfId="0" applyFont="1" applyFill="1" applyBorder="1" applyAlignment="1">
      <alignment horizontal="left"/>
    </xf>
    <xf numFmtId="0" fontId="3" fillId="84" borderId="49" xfId="0" applyFont="1" applyFill="1" applyBorder="1" applyAlignment="1">
      <alignment horizontal="center" wrapText="1"/>
    </xf>
    <xf numFmtId="0" fontId="3" fillId="84" borderId="51" xfId="0" applyFont="1" applyFill="1" applyBorder="1" applyAlignment="1">
      <alignment horizontal="center" wrapText="1"/>
    </xf>
    <xf numFmtId="0" fontId="3" fillId="5" borderId="49" xfId="0" applyFont="1" applyFill="1" applyBorder="1" applyAlignment="1">
      <alignment horizontal="center" wrapText="1"/>
    </xf>
    <xf numFmtId="0" fontId="3" fillId="5" borderId="50" xfId="0" applyFont="1" applyFill="1" applyBorder="1" applyAlignment="1">
      <alignment horizontal="center" wrapText="1"/>
    </xf>
    <xf numFmtId="0" fontId="3" fillId="5" borderId="51" xfId="0" applyFont="1" applyFill="1" applyBorder="1" applyAlignment="1">
      <alignment horizontal="center" wrapText="1"/>
    </xf>
    <xf numFmtId="0" fontId="1" fillId="74" borderId="44" xfId="0" applyFont="1" applyFill="1" applyBorder="1" applyAlignment="1">
      <alignment horizontal="left"/>
    </xf>
    <xf numFmtId="0" fontId="1" fillId="74" borderId="45" xfId="0" applyFont="1" applyFill="1" applyBorder="1" applyAlignment="1">
      <alignment horizontal="left"/>
    </xf>
    <xf numFmtId="0" fontId="1" fillId="74" borderId="46" xfId="0" applyFont="1" applyFill="1" applyBorder="1" applyAlignment="1">
      <alignment horizontal="left"/>
    </xf>
    <xf numFmtId="0" fontId="3" fillId="84" borderId="49" xfId="0" applyFont="1" applyFill="1" applyBorder="1" applyAlignment="1">
      <alignment horizontal="center"/>
    </xf>
    <xf numFmtId="0" fontId="3" fillId="84" borderId="51" xfId="0" applyFont="1" applyFill="1" applyBorder="1" applyAlignment="1">
      <alignment horizontal="center"/>
    </xf>
    <xf numFmtId="0" fontId="3" fillId="3" borderId="76" xfId="0" applyFont="1" applyFill="1" applyBorder="1" applyAlignment="1">
      <alignment horizontal="center"/>
    </xf>
    <xf numFmtId="0" fontId="3" fillId="3" borderId="80" xfId="0" applyFont="1" applyFill="1" applyBorder="1" applyAlignment="1">
      <alignment horizontal="center"/>
    </xf>
    <xf numFmtId="0" fontId="3" fillId="3" borderId="78" xfId="0" applyFont="1" applyFill="1" applyBorder="1" applyAlignment="1">
      <alignment horizontal="center"/>
    </xf>
    <xf numFmtId="0" fontId="3" fillId="72" borderId="49" xfId="0" applyFont="1" applyFill="1" applyBorder="1" applyAlignment="1">
      <alignment horizontal="center"/>
    </xf>
    <xf numFmtId="0" fontId="3" fillId="72" borderId="50" xfId="0" applyFont="1" applyFill="1" applyBorder="1" applyAlignment="1">
      <alignment horizontal="center"/>
    </xf>
    <xf numFmtId="0" fontId="3" fillId="72" borderId="54" xfId="0" applyFont="1" applyFill="1"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51" fillId="82" borderId="73" xfId="0" applyFont="1" applyFill="1" applyBorder="1" applyAlignment="1">
      <alignment horizontal="center"/>
    </xf>
    <xf numFmtId="0" fontId="51" fillId="82" borderId="55" xfId="0" applyFont="1" applyFill="1" applyBorder="1" applyAlignment="1">
      <alignment horizontal="center"/>
    </xf>
    <xf numFmtId="0" fontId="51" fillId="82" borderId="62" xfId="0" applyFont="1" applyFill="1" applyBorder="1" applyAlignment="1">
      <alignment horizontal="center"/>
    </xf>
    <xf numFmtId="0" fontId="51" fillId="75" borderId="44" xfId="0" applyFont="1" applyFill="1" applyBorder="1" applyAlignment="1">
      <alignment horizontal="left"/>
    </xf>
    <xf numFmtId="0" fontId="51" fillId="75" borderId="45" xfId="0" applyFont="1" applyFill="1" applyBorder="1" applyAlignment="1">
      <alignment horizontal="left"/>
    </xf>
    <xf numFmtId="0" fontId="51" fillId="75" borderId="46" xfId="0" applyFont="1" applyFill="1" applyBorder="1" applyAlignment="1">
      <alignment horizontal="left"/>
    </xf>
    <xf numFmtId="0" fontId="3" fillId="6" borderId="76" xfId="0" applyFont="1" applyFill="1" applyBorder="1" applyAlignment="1">
      <alignment horizontal="center" wrapText="1"/>
    </xf>
    <xf numFmtId="0" fontId="3" fillId="6" borderId="80" xfId="0" applyFont="1" applyFill="1" applyBorder="1" applyAlignment="1">
      <alignment horizontal="center" wrapText="1"/>
    </xf>
    <xf numFmtId="0" fontId="3" fillId="6" borderId="78" xfId="0" applyFont="1" applyFill="1" applyBorder="1" applyAlignment="1">
      <alignment horizontal="center" wrapText="1"/>
    </xf>
    <xf numFmtId="0" fontId="3" fillId="84" borderId="76" xfId="0" applyFont="1" applyFill="1" applyBorder="1" applyAlignment="1">
      <alignment horizontal="center" wrapText="1"/>
    </xf>
    <xf numFmtId="0" fontId="3" fillId="84" borderId="78" xfId="0" applyFont="1" applyFill="1" applyBorder="1" applyAlignment="1">
      <alignment horizontal="center" wrapText="1"/>
    </xf>
    <xf numFmtId="0" fontId="1" fillId="73" borderId="44" xfId="0" applyFont="1" applyFill="1" applyBorder="1" applyAlignment="1">
      <alignment horizontal="left"/>
    </xf>
    <xf numFmtId="0" fontId="1" fillId="73" borderId="45" xfId="0" applyFont="1" applyFill="1" applyBorder="1" applyAlignment="1">
      <alignment horizontal="left"/>
    </xf>
    <xf numFmtId="0" fontId="1" fillId="73" borderId="46" xfId="0" applyFont="1" applyFill="1" applyBorder="1" applyAlignment="1">
      <alignment horizontal="left"/>
    </xf>
    <xf numFmtId="0" fontId="3" fillId="72" borderId="51" xfId="0" applyFont="1" applyFill="1" applyBorder="1" applyAlignment="1">
      <alignment horizontal="center"/>
    </xf>
    <xf numFmtId="0" fontId="3" fillId="5" borderId="49" xfId="0" applyFont="1" applyFill="1" applyBorder="1" applyAlignment="1">
      <alignment horizontal="center"/>
    </xf>
    <xf numFmtId="0" fontId="3" fillId="5" borderId="50" xfId="0" applyFont="1" applyFill="1" applyBorder="1" applyAlignment="1">
      <alignment horizontal="center"/>
    </xf>
    <xf numFmtId="0" fontId="3" fillId="5" borderId="51" xfId="0" applyFont="1" applyFill="1" applyBorder="1" applyAlignment="1">
      <alignment horizontal="center"/>
    </xf>
    <xf numFmtId="0" fontId="3" fillId="4" borderId="49" xfId="0" applyFont="1" applyFill="1" applyBorder="1" applyAlignment="1">
      <alignment horizontal="center"/>
    </xf>
    <xf numFmtId="0" fontId="3" fillId="4" borderId="50" xfId="0" applyFont="1" applyFill="1" applyBorder="1" applyAlignment="1">
      <alignment horizontal="center"/>
    </xf>
    <xf numFmtId="0" fontId="3" fillId="4" borderId="51" xfId="0" applyFont="1" applyFill="1" applyBorder="1" applyAlignment="1">
      <alignment horizontal="center"/>
    </xf>
    <xf numFmtId="0" fontId="3" fillId="6" borderId="49" xfId="0" applyFont="1" applyFill="1" applyBorder="1" applyAlignment="1">
      <alignment horizontal="center"/>
    </xf>
    <xf numFmtId="0" fontId="3" fillId="6" borderId="50" xfId="0" applyFont="1" applyFill="1" applyBorder="1" applyAlignment="1">
      <alignment horizontal="center"/>
    </xf>
    <xf numFmtId="0" fontId="3" fillId="6" borderId="51" xfId="0" applyFont="1" applyFill="1" applyBorder="1" applyAlignment="1">
      <alignment horizontal="center"/>
    </xf>
    <xf numFmtId="0" fontId="3" fillId="3" borderId="49" xfId="0" applyFont="1" applyFill="1" applyBorder="1" applyAlignment="1">
      <alignment horizontal="center"/>
    </xf>
    <xf numFmtId="0" fontId="3" fillId="3" borderId="51" xfId="0" applyFont="1" applyFill="1" applyBorder="1" applyAlignment="1">
      <alignment horizontal="center"/>
    </xf>
    <xf numFmtId="0" fontId="3" fillId="3" borderId="50" xfId="0" applyFont="1" applyFill="1" applyBorder="1" applyAlignment="1">
      <alignment horizontal="center"/>
    </xf>
    <xf numFmtId="0" fontId="3" fillId="5" borderId="54" xfId="0" applyFont="1" applyFill="1" applyBorder="1" applyAlignment="1">
      <alignment horizontal="center"/>
    </xf>
    <xf numFmtId="0" fontId="3" fillId="84" borderId="73" xfId="0" applyFont="1" applyFill="1" applyBorder="1" applyAlignment="1">
      <alignment horizontal="center" wrapText="1"/>
    </xf>
    <xf numFmtId="0" fontId="3" fillId="84" borderId="62" xfId="0" applyFont="1" applyFill="1" applyBorder="1" applyAlignment="1">
      <alignment horizontal="center" wrapText="1"/>
    </xf>
    <xf numFmtId="0" fontId="51" fillId="80" borderId="47" xfId="0" applyFont="1" applyFill="1" applyBorder="1" applyAlignment="1">
      <alignment horizontal="left"/>
    </xf>
    <xf numFmtId="0" fontId="51" fillId="80" borderId="48" xfId="0" applyFont="1" applyFill="1" applyBorder="1" applyAlignment="1">
      <alignment horizontal="left"/>
    </xf>
    <xf numFmtId="0" fontId="51" fillId="80" borderId="45" xfId="0" applyFont="1" applyFill="1" applyBorder="1" applyAlignment="1">
      <alignment horizontal="left"/>
    </xf>
    <xf numFmtId="0" fontId="51" fillId="80" borderId="46" xfId="0" applyFont="1" applyFill="1" applyBorder="1" applyAlignment="1">
      <alignment horizontal="left"/>
    </xf>
    <xf numFmtId="0" fontId="3" fillId="4" borderId="49" xfId="0" applyFont="1" applyFill="1" applyBorder="1" applyAlignment="1">
      <alignment horizontal="center" vertical="center" wrapText="1"/>
    </xf>
    <xf numFmtId="0" fontId="3" fillId="4" borderId="51" xfId="0" applyFont="1" applyFill="1" applyBorder="1" applyAlignment="1">
      <alignment horizontal="center" vertical="center" wrapText="1"/>
    </xf>
    <xf numFmtId="0" fontId="3" fillId="4" borderId="49" xfId="0" applyFont="1" applyFill="1" applyBorder="1" applyAlignment="1">
      <alignment horizontal="center" vertical="center"/>
    </xf>
    <xf numFmtId="0" fontId="3" fillId="4" borderId="50" xfId="0" applyFont="1" applyFill="1" applyBorder="1" applyAlignment="1">
      <alignment horizontal="center" vertical="center"/>
    </xf>
    <xf numFmtId="0" fontId="3" fillId="4" borderId="51" xfId="0" applyFont="1" applyFill="1" applyBorder="1" applyAlignment="1">
      <alignment horizontal="center" vertical="center"/>
    </xf>
    <xf numFmtId="0" fontId="3" fillId="4" borderId="77" xfId="0" applyFont="1" applyFill="1" applyBorder="1" applyAlignment="1">
      <alignment horizontal="center"/>
    </xf>
    <xf numFmtId="0" fontId="3" fillId="4" borderId="29" xfId="0" applyFont="1" applyFill="1" applyBorder="1" applyAlignment="1">
      <alignment horizontal="center"/>
    </xf>
    <xf numFmtId="0" fontId="3" fillId="4" borderId="37" xfId="0" applyFont="1" applyFill="1" applyBorder="1" applyAlignment="1">
      <alignment horizontal="center"/>
    </xf>
    <xf numFmtId="0" fontId="3" fillId="4" borderId="36" xfId="0" applyFont="1" applyFill="1" applyBorder="1" applyAlignment="1">
      <alignment horizontal="center" wrapText="1"/>
    </xf>
    <xf numFmtId="0" fontId="3" fillId="4" borderId="52" xfId="0" applyFont="1" applyFill="1" applyBorder="1" applyAlignment="1">
      <alignment horizontal="center" wrapText="1"/>
    </xf>
    <xf numFmtId="0" fontId="3" fillId="4" borderId="49" xfId="0" applyFont="1" applyFill="1" applyBorder="1" applyAlignment="1">
      <alignment horizontal="center" wrapText="1"/>
    </xf>
    <xf numFmtId="0" fontId="3" fillId="4" borderId="51" xfId="0" applyFont="1" applyFill="1" applyBorder="1" applyAlignment="1">
      <alignment horizontal="center" wrapText="1"/>
    </xf>
    <xf numFmtId="0" fontId="3" fillId="84" borderId="49" xfId="0" applyFont="1" applyFill="1" applyBorder="1" applyAlignment="1">
      <alignment horizontal="center" vertical="center"/>
    </xf>
    <xf numFmtId="0" fontId="3" fillId="84" borderId="51" xfId="0" applyFont="1" applyFill="1" applyBorder="1" applyAlignment="1">
      <alignment horizontal="center" vertical="center"/>
    </xf>
    <xf numFmtId="0" fontId="2" fillId="4" borderId="49" xfId="0" applyFont="1" applyFill="1" applyBorder="1" applyAlignment="1">
      <alignment horizontal="left"/>
    </xf>
    <xf numFmtId="0" fontId="2" fillId="4" borderId="50" xfId="0" applyFont="1" applyFill="1" applyBorder="1" applyAlignment="1">
      <alignment horizontal="left"/>
    </xf>
    <xf numFmtId="0" fontId="2" fillId="4" borderId="51" xfId="0" applyFont="1" applyFill="1" applyBorder="1" applyAlignment="1">
      <alignment horizontal="left"/>
    </xf>
    <xf numFmtId="0" fontId="2" fillId="5" borderId="76" xfId="0" applyFont="1" applyFill="1" applyBorder="1" applyAlignment="1">
      <alignment horizontal="center"/>
    </xf>
    <xf numFmtId="0" fontId="2" fillId="5" borderId="80" xfId="0" applyFont="1" applyFill="1" applyBorder="1" applyAlignment="1">
      <alignment horizontal="center"/>
    </xf>
    <xf numFmtId="0" fontId="2" fillId="5" borderId="78" xfId="0" applyFont="1" applyFill="1" applyBorder="1" applyAlignment="1">
      <alignment horizontal="center"/>
    </xf>
    <xf numFmtId="0" fontId="2" fillId="4" borderId="38" xfId="0" applyFont="1" applyFill="1" applyBorder="1" applyAlignment="1">
      <alignment horizontal="center" wrapText="1"/>
    </xf>
    <xf numFmtId="0" fontId="2" fillId="4" borderId="57" xfId="0" applyFont="1" applyFill="1" applyBorder="1" applyAlignment="1">
      <alignment horizontal="center" wrapText="1"/>
    </xf>
    <xf numFmtId="0" fontId="2" fillId="4" borderId="39" xfId="0" applyFont="1" applyFill="1" applyBorder="1" applyAlignment="1">
      <alignment horizontal="center" wrapText="1"/>
    </xf>
    <xf numFmtId="0" fontId="2" fillId="4" borderId="40" xfId="0" applyFont="1" applyFill="1" applyBorder="1" applyAlignment="1">
      <alignment horizontal="center" wrapText="1"/>
    </xf>
    <xf numFmtId="0" fontId="2" fillId="4" borderId="44" xfId="0" applyFont="1" applyFill="1" applyBorder="1" applyAlignment="1">
      <alignment horizontal="center" wrapText="1"/>
    </xf>
    <xf numFmtId="0" fontId="2" fillId="4" borderId="45" xfId="0" applyFont="1" applyFill="1" applyBorder="1" applyAlignment="1">
      <alignment horizontal="center" wrapText="1"/>
    </xf>
    <xf numFmtId="0" fontId="2" fillId="4" borderId="46" xfId="0" applyFont="1" applyFill="1" applyBorder="1" applyAlignment="1">
      <alignment horizontal="center" wrapText="1"/>
    </xf>
    <xf numFmtId="0" fontId="2" fillId="84" borderId="49" xfId="0" applyFont="1" applyFill="1" applyBorder="1" applyAlignment="1">
      <alignment horizontal="center"/>
    </xf>
    <xf numFmtId="0" fontId="2" fillId="84" borderId="51" xfId="0" applyFont="1" applyFill="1" applyBorder="1" applyAlignment="1">
      <alignment horizontal="center"/>
    </xf>
    <xf numFmtId="0" fontId="2" fillId="4" borderId="44" xfId="0" applyFont="1" applyFill="1" applyBorder="1" applyAlignment="1">
      <alignment horizontal="center"/>
    </xf>
    <xf numFmtId="0" fontId="2" fillId="4" borderId="46" xfId="0" applyFont="1" applyFill="1" applyBorder="1" applyAlignment="1">
      <alignment horizontal="center"/>
    </xf>
    <xf numFmtId="0" fontId="1" fillId="75" borderId="44" xfId="0" applyFont="1" applyFill="1" applyBorder="1" applyAlignment="1">
      <alignment horizontal="left"/>
    </xf>
    <xf numFmtId="0" fontId="1" fillId="75" borderId="45" xfId="0" applyFont="1" applyFill="1" applyBorder="1" applyAlignment="1">
      <alignment horizontal="left"/>
    </xf>
    <xf numFmtId="0" fontId="1" fillId="75" borderId="46" xfId="0" applyFont="1" applyFill="1" applyBorder="1" applyAlignment="1">
      <alignment horizontal="left"/>
    </xf>
    <xf numFmtId="0" fontId="51" fillId="79" borderId="62" xfId="0" applyFont="1" applyFill="1" applyBorder="1" applyAlignment="1">
      <alignment horizontal="left"/>
    </xf>
    <xf numFmtId="0" fontId="0" fillId="0" borderId="7" xfId="0" applyFill="1" applyBorder="1" applyAlignment="1">
      <alignment horizontal="center" vertical="center" wrapText="1"/>
    </xf>
    <xf numFmtId="0" fontId="2" fillId="3" borderId="49" xfId="0" applyFont="1" applyFill="1" applyBorder="1" applyAlignment="1">
      <alignment horizontal="center"/>
    </xf>
    <xf numFmtId="0" fontId="2" fillId="3" borderId="50" xfId="0" applyFont="1" applyFill="1" applyBorder="1" applyAlignment="1">
      <alignment horizontal="center"/>
    </xf>
    <xf numFmtId="0" fontId="2" fillId="3" borderId="51" xfId="0" applyFont="1" applyFill="1" applyBorder="1" applyAlignment="1">
      <alignment horizontal="center"/>
    </xf>
    <xf numFmtId="0" fontId="2" fillId="3" borderId="49" xfId="0" applyFont="1" applyFill="1" applyBorder="1" applyAlignment="1">
      <alignment horizontal="center" wrapText="1"/>
    </xf>
    <xf numFmtId="0" fontId="2" fillId="3" borderId="51" xfId="0" applyFont="1" applyFill="1" applyBorder="1" applyAlignment="1">
      <alignment horizontal="center" wrapText="1"/>
    </xf>
    <xf numFmtId="0" fontId="0" fillId="0" borderId="7" xfId="0" applyFill="1" applyBorder="1" applyAlignment="1">
      <alignment horizontal="center" wrapText="1"/>
    </xf>
    <xf numFmtId="0" fontId="1" fillId="79" borderId="44" xfId="0" applyFont="1" applyFill="1" applyBorder="1" applyAlignment="1">
      <alignment horizontal="left"/>
    </xf>
    <xf numFmtId="0" fontId="1" fillId="79" borderId="45" xfId="0" applyFont="1" applyFill="1" applyBorder="1" applyAlignment="1">
      <alignment horizontal="left"/>
    </xf>
    <xf numFmtId="0" fontId="1" fillId="79" borderId="46" xfId="0" applyFont="1" applyFill="1" applyBorder="1" applyAlignment="1">
      <alignment horizontal="left"/>
    </xf>
    <xf numFmtId="0" fontId="2" fillId="6" borderId="49" xfId="0" applyFont="1" applyFill="1" applyBorder="1" applyAlignment="1">
      <alignment horizontal="center"/>
    </xf>
    <xf numFmtId="0" fontId="2" fillId="6" borderId="50" xfId="0" applyFont="1" applyFill="1" applyBorder="1" applyAlignment="1">
      <alignment horizontal="center"/>
    </xf>
    <xf numFmtId="0" fontId="2" fillId="6" borderId="51" xfId="0" applyFont="1" applyFill="1" applyBorder="1" applyAlignment="1">
      <alignment horizontal="center"/>
    </xf>
    <xf numFmtId="0" fontId="0" fillId="0" borderId="7" xfId="0" applyBorder="1" applyAlignment="1">
      <alignment horizontal="center" vertical="center" wrapText="1"/>
    </xf>
    <xf numFmtId="0" fontId="0" fillId="0" borderId="7" xfId="0" applyBorder="1" applyAlignment="1">
      <alignment horizontal="center" vertical="center"/>
    </xf>
    <xf numFmtId="0" fontId="51" fillId="78" borderId="64" xfId="0" applyFont="1" applyFill="1" applyBorder="1" applyAlignment="1">
      <alignment horizontal="left"/>
    </xf>
    <xf numFmtId="0" fontId="3" fillId="7" borderId="49" xfId="0" applyFont="1" applyFill="1" applyBorder="1" applyAlignment="1">
      <alignment horizontal="center"/>
    </xf>
    <xf numFmtId="0" fontId="3" fillId="7" borderId="51" xfId="0" applyFont="1" applyFill="1" applyBorder="1" applyAlignment="1">
      <alignment horizontal="center"/>
    </xf>
    <xf numFmtId="0" fontId="2" fillId="7" borderId="49" xfId="0" applyFont="1" applyFill="1" applyBorder="1" applyAlignment="1">
      <alignment horizontal="center"/>
    </xf>
    <xf numFmtId="0" fontId="2" fillId="7" borderId="54" xfId="0" applyFont="1" applyFill="1" applyBorder="1" applyAlignment="1">
      <alignment horizontal="center"/>
    </xf>
    <xf numFmtId="0" fontId="3" fillId="7" borderId="50" xfId="0" applyFont="1" applyFill="1" applyBorder="1" applyAlignment="1">
      <alignment horizontal="center"/>
    </xf>
    <xf numFmtId="0" fontId="3" fillId="7" borderId="76" xfId="0" applyFont="1" applyFill="1" applyBorder="1" applyAlignment="1">
      <alignment horizontal="center"/>
    </xf>
    <xf numFmtId="0" fontId="3" fillId="7" borderId="80" xfId="0" applyFont="1" applyFill="1" applyBorder="1" applyAlignment="1">
      <alignment horizontal="center"/>
    </xf>
    <xf numFmtId="0" fontId="3" fillId="7" borderId="78" xfId="0" applyFont="1" applyFill="1" applyBorder="1" applyAlignment="1">
      <alignment horizontal="center"/>
    </xf>
    <xf numFmtId="0" fontId="51" fillId="81" borderId="44" xfId="0" applyFont="1" applyFill="1" applyBorder="1" applyAlignment="1">
      <alignment horizontal="left"/>
    </xf>
    <xf numFmtId="0" fontId="51" fillId="81" borderId="45" xfId="0" applyFont="1" applyFill="1" applyBorder="1" applyAlignment="1">
      <alignment horizontal="left"/>
    </xf>
    <xf numFmtId="0" fontId="51" fillId="81" borderId="46" xfId="0" applyFont="1" applyFill="1" applyBorder="1" applyAlignment="1">
      <alignment horizontal="left"/>
    </xf>
    <xf numFmtId="0" fontId="2" fillId="84" borderId="80" xfId="0" applyFont="1" applyFill="1" applyBorder="1" applyAlignment="1">
      <alignment horizontal="center"/>
    </xf>
    <xf numFmtId="0" fontId="2" fillId="84" borderId="78" xfId="0" applyFont="1" applyFill="1" applyBorder="1" applyAlignment="1">
      <alignment horizontal="center"/>
    </xf>
    <xf numFmtId="0" fontId="2" fillId="83" borderId="49" xfId="0" applyFont="1" applyFill="1" applyBorder="1" applyAlignment="1">
      <alignment horizontal="center" wrapText="1"/>
    </xf>
    <xf numFmtId="0" fontId="2" fillId="83" borderId="50" xfId="0" applyFont="1" applyFill="1" applyBorder="1" applyAlignment="1">
      <alignment horizontal="center" wrapText="1"/>
    </xf>
    <xf numFmtId="0" fontId="2" fillId="83" borderId="51" xfId="0" applyFont="1" applyFill="1" applyBorder="1" applyAlignment="1">
      <alignment horizontal="center" wrapText="1"/>
    </xf>
    <xf numFmtId="0" fontId="51" fillId="78" borderId="44" xfId="0" applyFont="1" applyFill="1" applyBorder="1" applyAlignment="1">
      <alignment horizontal="left"/>
    </xf>
    <xf numFmtId="0" fontId="51" fillId="78" borderId="45" xfId="0" applyFont="1" applyFill="1" applyBorder="1" applyAlignment="1">
      <alignment horizontal="left"/>
    </xf>
    <xf numFmtId="0" fontId="51" fillId="78" borderId="46" xfId="0" applyFont="1" applyFill="1" applyBorder="1" applyAlignment="1">
      <alignment horizontal="left"/>
    </xf>
    <xf numFmtId="0" fontId="3" fillId="83" borderId="49" xfId="0" applyFont="1" applyFill="1" applyBorder="1" applyAlignment="1">
      <alignment horizontal="center"/>
    </xf>
    <xf numFmtId="0" fontId="3" fillId="83" borderId="50" xfId="0" applyFont="1" applyFill="1" applyBorder="1" applyAlignment="1">
      <alignment horizontal="center"/>
    </xf>
    <xf numFmtId="0" fontId="3" fillId="83" borderId="51" xfId="0" applyFont="1" applyFill="1" applyBorder="1" applyAlignment="1">
      <alignment horizontal="center"/>
    </xf>
    <xf numFmtId="0" fontId="1" fillId="82" borderId="47" xfId="0" applyFont="1" applyFill="1" applyBorder="1" applyAlignment="1">
      <alignment horizontal="left"/>
    </xf>
    <xf numFmtId="0" fontId="1" fillId="82" borderId="48" xfId="0" applyFont="1" applyFill="1" applyBorder="1" applyAlignment="1">
      <alignment horizontal="left"/>
    </xf>
    <xf numFmtId="0" fontId="1" fillId="82" borderId="0" xfId="0" applyFont="1" applyFill="1" applyBorder="1" applyAlignment="1">
      <alignment horizontal="left"/>
    </xf>
    <xf numFmtId="0" fontId="1" fillId="82" borderId="62" xfId="0" applyFont="1" applyFill="1" applyBorder="1" applyAlignment="1">
      <alignment horizontal="left"/>
    </xf>
    <xf numFmtId="0" fontId="1" fillId="81" borderId="73" xfId="0" applyFont="1" applyFill="1" applyBorder="1" applyAlignment="1">
      <alignment horizontal="left"/>
    </xf>
    <xf numFmtId="0" fontId="1" fillId="81" borderId="55" xfId="0" applyFont="1" applyFill="1" applyBorder="1" applyAlignment="1">
      <alignment horizontal="left"/>
    </xf>
    <xf numFmtId="0" fontId="1" fillId="81" borderId="62" xfId="0" applyFont="1" applyFill="1" applyBorder="1" applyAlignment="1">
      <alignment horizontal="left"/>
    </xf>
    <xf numFmtId="0" fontId="1" fillId="77" borderId="44" xfId="0" applyFont="1" applyFill="1" applyBorder="1" applyAlignment="1">
      <alignment horizontal="left"/>
    </xf>
    <xf numFmtId="0" fontId="1" fillId="77" borderId="45" xfId="0" applyFont="1" applyFill="1" applyBorder="1" applyAlignment="1">
      <alignment horizontal="left"/>
    </xf>
    <xf numFmtId="0" fontId="1" fillId="77" borderId="46" xfId="0" applyFont="1" applyFill="1" applyBorder="1" applyAlignment="1">
      <alignment horizontal="left"/>
    </xf>
    <xf numFmtId="0" fontId="1" fillId="78" borderId="44" xfId="0" applyFont="1" applyFill="1" applyBorder="1" applyAlignment="1">
      <alignment horizontal="left"/>
    </xf>
    <xf numFmtId="0" fontId="1" fillId="78" borderId="45" xfId="0" applyFont="1" applyFill="1" applyBorder="1" applyAlignment="1">
      <alignment horizontal="left"/>
    </xf>
    <xf numFmtId="0" fontId="1" fillId="78" borderId="46" xfId="0" applyFont="1" applyFill="1" applyBorder="1" applyAlignment="1">
      <alignment horizontal="left"/>
    </xf>
    <xf numFmtId="0" fontId="2" fillId="7" borderId="76" xfId="0" applyFont="1" applyFill="1" applyBorder="1" applyAlignment="1">
      <alignment horizontal="center"/>
    </xf>
    <xf numFmtId="0" fontId="2" fillId="7" borderId="80" xfId="0" applyFont="1" applyFill="1" applyBorder="1" applyAlignment="1">
      <alignment horizontal="center"/>
    </xf>
    <xf numFmtId="0" fontId="2" fillId="7" borderId="78" xfId="0" applyFont="1" applyFill="1" applyBorder="1" applyAlignment="1">
      <alignment horizontal="center"/>
    </xf>
    <xf numFmtId="0" fontId="2" fillId="72" borderId="73" xfId="0" applyFont="1" applyFill="1" applyBorder="1" applyAlignment="1">
      <alignment horizontal="center"/>
    </xf>
    <xf numFmtId="0" fontId="2" fillId="72" borderId="55" xfId="0" applyFont="1" applyFill="1" applyBorder="1" applyAlignment="1">
      <alignment horizontal="center"/>
    </xf>
    <xf numFmtId="0" fontId="2" fillId="72" borderId="62" xfId="0" applyFont="1" applyFill="1" applyBorder="1" applyAlignment="1">
      <alignment horizontal="center"/>
    </xf>
    <xf numFmtId="0" fontId="2" fillId="72" borderId="49" xfId="0" applyFont="1" applyFill="1" applyBorder="1" applyAlignment="1">
      <alignment horizontal="center" wrapText="1"/>
    </xf>
    <xf numFmtId="0" fontId="2" fillId="72" borderId="50" xfId="0" applyFont="1" applyFill="1" applyBorder="1" applyAlignment="1">
      <alignment horizontal="center" wrapText="1"/>
    </xf>
    <xf numFmtId="0" fontId="2" fillId="72" borderId="51" xfId="0" applyFont="1" applyFill="1" applyBorder="1" applyAlignment="1">
      <alignment horizontal="center" wrapText="1"/>
    </xf>
    <xf numFmtId="0" fontId="1" fillId="82" borderId="44" xfId="0" applyFont="1" applyFill="1" applyBorder="1" applyAlignment="1">
      <alignment horizontal="left"/>
    </xf>
    <xf numFmtId="0" fontId="1" fillId="82" borderId="45" xfId="0" applyFont="1" applyFill="1" applyBorder="1" applyAlignment="1">
      <alignment horizontal="left"/>
    </xf>
    <xf numFmtId="0" fontId="1" fillId="82" borderId="46" xfId="0" applyFont="1" applyFill="1" applyBorder="1" applyAlignment="1">
      <alignment horizontal="left"/>
    </xf>
    <xf numFmtId="0" fontId="1" fillId="85" borderId="38" xfId="0" applyFont="1" applyFill="1" applyBorder="1" applyAlignment="1">
      <alignment horizontal="left"/>
    </xf>
    <xf numFmtId="0" fontId="1" fillId="85" borderId="39" xfId="0" applyFont="1" applyFill="1" applyBorder="1" applyAlignment="1">
      <alignment horizontal="left"/>
    </xf>
    <xf numFmtId="0" fontId="1" fillId="85" borderId="40" xfId="0" applyFont="1" applyFill="1" applyBorder="1" applyAlignment="1">
      <alignment horizontal="left"/>
    </xf>
    <xf numFmtId="0" fontId="2" fillId="5" borderId="49" xfId="0" applyFont="1" applyFill="1" applyBorder="1" applyAlignment="1">
      <alignment horizontal="center" wrapText="1"/>
    </xf>
    <xf numFmtId="0" fontId="2" fillId="5" borderId="50" xfId="0" applyFont="1" applyFill="1" applyBorder="1" applyAlignment="1">
      <alignment horizontal="center" wrapText="1"/>
    </xf>
    <xf numFmtId="0" fontId="2" fillId="5" borderId="54" xfId="0" applyFont="1" applyFill="1" applyBorder="1" applyAlignment="1">
      <alignment horizontal="center" wrapText="1"/>
    </xf>
    <xf numFmtId="0" fontId="2" fillId="6" borderId="49" xfId="0" applyFont="1" applyFill="1" applyBorder="1" applyAlignment="1">
      <alignment horizontal="center" wrapText="1"/>
    </xf>
    <xf numFmtId="0" fontId="2" fillId="6" borderId="50" xfId="0" applyFont="1" applyFill="1" applyBorder="1" applyAlignment="1">
      <alignment horizontal="center" wrapText="1"/>
    </xf>
    <xf numFmtId="0" fontId="2" fillId="6" borderId="51" xfId="0" applyFont="1" applyFill="1" applyBorder="1" applyAlignment="1">
      <alignment horizontal="center" wrapText="1"/>
    </xf>
    <xf numFmtId="0" fontId="1" fillId="79" borderId="38" xfId="0" applyFont="1" applyFill="1" applyBorder="1" applyAlignment="1">
      <alignment horizontal="left"/>
    </xf>
    <xf numFmtId="0" fontId="1" fillId="79" borderId="39" xfId="0" applyFont="1" applyFill="1" applyBorder="1" applyAlignment="1">
      <alignment horizontal="left"/>
    </xf>
    <xf numFmtId="0" fontId="1" fillId="79" borderId="40" xfId="0" applyFont="1" applyFill="1" applyBorder="1" applyAlignment="1">
      <alignment horizontal="left"/>
    </xf>
    <xf numFmtId="0" fontId="2" fillId="4" borderId="49" xfId="0" applyFont="1" applyFill="1" applyBorder="1" applyAlignment="1">
      <alignment horizontal="center" wrapText="1"/>
    </xf>
    <xf numFmtId="0" fontId="2" fillId="4" borderId="50" xfId="0" applyFont="1" applyFill="1" applyBorder="1" applyAlignment="1">
      <alignment horizontal="center" wrapText="1"/>
    </xf>
    <xf numFmtId="0" fontId="2" fillId="4" borderId="51" xfId="0" applyFont="1" applyFill="1" applyBorder="1" applyAlignment="1">
      <alignment horizontal="center" wrapText="1"/>
    </xf>
    <xf numFmtId="0" fontId="2" fillId="3" borderId="50" xfId="0" applyFont="1" applyFill="1" applyBorder="1" applyAlignment="1">
      <alignment horizontal="center" wrapText="1"/>
    </xf>
    <xf numFmtId="0" fontId="1" fillId="2" borderId="38" xfId="0" applyFont="1" applyFill="1" applyBorder="1" applyAlignment="1">
      <alignment horizontal="left"/>
    </xf>
    <xf numFmtId="0" fontId="1" fillId="2" borderId="39" xfId="0" applyFont="1" applyFill="1" applyBorder="1" applyAlignment="1">
      <alignment horizontal="left"/>
    </xf>
    <xf numFmtId="0" fontId="1" fillId="2" borderId="40" xfId="0" applyFont="1" applyFill="1" applyBorder="1" applyAlignment="1">
      <alignment horizontal="left"/>
    </xf>
    <xf numFmtId="0" fontId="1" fillId="80" borderId="44" xfId="0" applyFont="1" applyFill="1" applyBorder="1" applyAlignment="1">
      <alignment horizontal="left"/>
    </xf>
    <xf numFmtId="0" fontId="1" fillId="80" borderId="45" xfId="0" applyFont="1" applyFill="1" applyBorder="1" applyAlignment="1">
      <alignment horizontal="left"/>
    </xf>
    <xf numFmtId="0" fontId="1" fillId="80" borderId="46" xfId="0" applyFont="1" applyFill="1" applyBorder="1" applyAlignment="1">
      <alignment horizontal="left"/>
    </xf>
    <xf numFmtId="0" fontId="2" fillId="83" borderId="49" xfId="0" applyFont="1" applyFill="1" applyBorder="1" applyAlignment="1">
      <alignment horizontal="center"/>
    </xf>
    <xf numFmtId="0" fontId="2" fillId="83" borderId="50" xfId="0" applyFont="1" applyFill="1" applyBorder="1" applyAlignment="1">
      <alignment horizontal="center"/>
    </xf>
    <xf numFmtId="0" fontId="2" fillId="83" borderId="51" xfId="0" applyFont="1" applyFill="1" applyBorder="1" applyAlignment="1">
      <alignment horizontal="center"/>
    </xf>
    <xf numFmtId="0" fontId="2" fillId="7" borderId="50" xfId="0" applyFont="1" applyFill="1" applyBorder="1" applyAlignment="1">
      <alignment horizontal="center"/>
    </xf>
    <xf numFmtId="0" fontId="2" fillId="7" borderId="51" xfId="0" applyFont="1" applyFill="1" applyBorder="1" applyAlignment="1">
      <alignment horizontal="center"/>
    </xf>
    <xf numFmtId="0" fontId="2" fillId="7" borderId="49" xfId="0" applyFont="1" applyFill="1" applyBorder="1" applyAlignment="1">
      <alignment horizontal="center" wrapText="1"/>
    </xf>
    <xf numFmtId="0" fontId="2" fillId="7" borderId="50" xfId="0" applyFont="1" applyFill="1" applyBorder="1" applyAlignment="1">
      <alignment horizontal="center" wrapText="1"/>
    </xf>
    <xf numFmtId="0" fontId="2" fillId="7" borderId="51" xfId="0" applyFont="1" applyFill="1" applyBorder="1" applyAlignment="1">
      <alignment horizontal="center" wrapText="1"/>
    </xf>
    <xf numFmtId="0" fontId="1" fillId="81" borderId="44" xfId="0" applyFont="1" applyFill="1" applyBorder="1" applyAlignment="1">
      <alignment horizontal="left"/>
    </xf>
    <xf numFmtId="0" fontId="1" fillId="81" borderId="45" xfId="0" applyFont="1" applyFill="1" applyBorder="1" applyAlignment="1">
      <alignment horizontal="left"/>
    </xf>
    <xf numFmtId="0" fontId="1" fillId="81" borderId="46" xfId="0" applyFont="1" applyFill="1" applyBorder="1" applyAlignment="1">
      <alignment horizontal="left"/>
    </xf>
    <xf numFmtId="0" fontId="1" fillId="6" borderId="1" xfId="0" applyFont="1" applyFill="1" applyBorder="1" applyAlignment="1">
      <alignment horizontal="center"/>
    </xf>
    <xf numFmtId="0" fontId="1" fillId="6" borderId="2" xfId="0" applyFont="1" applyFill="1" applyBorder="1" applyAlignment="1">
      <alignment horizontal="center"/>
    </xf>
    <xf numFmtId="0" fontId="1" fillId="6" borderId="3" xfId="0" applyFont="1" applyFill="1" applyBorder="1" applyAlignment="1">
      <alignment horizontal="center"/>
    </xf>
    <xf numFmtId="0" fontId="2" fillId="0" borderId="39" xfId="0" applyFont="1" applyBorder="1" applyAlignment="1">
      <alignment horizontal="center"/>
    </xf>
    <xf numFmtId="0" fontId="2" fillId="84" borderId="38" xfId="0" applyFont="1" applyFill="1" applyBorder="1" applyAlignment="1">
      <alignment horizontal="center"/>
    </xf>
    <xf numFmtId="0" fontId="2" fillId="84" borderId="40" xfId="0" applyFont="1" applyFill="1" applyBorder="1" applyAlignment="1">
      <alignment horizontal="center"/>
    </xf>
    <xf numFmtId="0" fontId="1" fillId="7" borderId="1" xfId="0" applyFont="1" applyFill="1" applyBorder="1" applyAlignment="1">
      <alignment horizontal="center"/>
    </xf>
    <xf numFmtId="0" fontId="1" fillId="7" borderId="2" xfId="0" applyFont="1" applyFill="1" applyBorder="1" applyAlignment="1">
      <alignment horizontal="center"/>
    </xf>
    <xf numFmtId="0" fontId="1" fillId="7" borderId="3" xfId="0" applyFont="1" applyFill="1" applyBorder="1" applyAlignment="1">
      <alignment horizontal="center"/>
    </xf>
    <xf numFmtId="0" fontId="51" fillId="2" borderId="44" xfId="0" applyFont="1" applyFill="1" applyBorder="1" applyAlignment="1">
      <alignment horizontal="left"/>
    </xf>
    <xf numFmtId="0" fontId="51" fillId="2" borderId="46" xfId="0" applyFont="1" applyFill="1" applyBorder="1" applyAlignment="1">
      <alignment horizontal="left"/>
    </xf>
    <xf numFmtId="0" fontId="2" fillId="6" borderId="36" xfId="0" applyFont="1" applyFill="1" applyBorder="1" applyAlignment="1">
      <alignment horizontal="center"/>
    </xf>
    <xf numFmtId="0" fontId="2" fillId="6" borderId="29" xfId="0" applyFont="1" applyFill="1" applyBorder="1" applyAlignment="1">
      <alignment horizontal="center"/>
    </xf>
    <xf numFmtId="0" fontId="2" fillId="6" borderId="37" xfId="0" applyFont="1" applyFill="1" applyBorder="1" applyAlignment="1">
      <alignment horizontal="center"/>
    </xf>
    <xf numFmtId="0" fontId="2" fillId="84" borderId="77" xfId="0" applyFont="1" applyFill="1" applyBorder="1" applyAlignment="1">
      <alignment horizontal="center"/>
    </xf>
    <xf numFmtId="0" fontId="2" fillId="84" borderId="37" xfId="0" applyFont="1" applyFill="1" applyBorder="1" applyAlignment="1">
      <alignment horizontal="center"/>
    </xf>
    <xf numFmtId="0" fontId="2" fillId="4" borderId="36" xfId="0" applyFont="1" applyFill="1" applyBorder="1" applyAlignment="1">
      <alignment horizontal="center"/>
    </xf>
    <xf numFmtId="0" fontId="2" fillId="4" borderId="29" xfId="0" applyFont="1" applyFill="1" applyBorder="1" applyAlignment="1">
      <alignment horizontal="center"/>
    </xf>
    <xf numFmtId="0" fontId="2" fillId="4" borderId="37" xfId="0" applyFont="1" applyFill="1" applyBorder="1" applyAlignment="1">
      <alignment horizontal="center"/>
    </xf>
    <xf numFmtId="0" fontId="51" fillId="85" borderId="38" xfId="0" applyFont="1" applyFill="1" applyBorder="1" applyAlignment="1">
      <alignment horizontal="left"/>
    </xf>
    <xf numFmtId="0" fontId="51" fillId="85" borderId="39" xfId="0" applyFont="1" applyFill="1" applyBorder="1" applyAlignment="1">
      <alignment horizontal="left"/>
    </xf>
    <xf numFmtId="0" fontId="51" fillId="85" borderId="40" xfId="0" applyFont="1" applyFill="1" applyBorder="1" applyAlignment="1">
      <alignment horizontal="left"/>
    </xf>
    <xf numFmtId="0" fontId="2" fillId="5" borderId="49" xfId="0" applyFont="1" applyFill="1" applyBorder="1" applyAlignment="1">
      <alignment horizontal="center"/>
    </xf>
    <xf numFmtId="0" fontId="2" fillId="5" borderId="50" xfId="0" applyFont="1" applyFill="1" applyBorder="1" applyAlignment="1">
      <alignment horizontal="center"/>
    </xf>
    <xf numFmtId="0" fontId="2" fillId="5" borderId="51" xfId="0" applyFont="1" applyFill="1" applyBorder="1" applyAlignment="1">
      <alignment horizontal="center"/>
    </xf>
    <xf numFmtId="0" fontId="2" fillId="84" borderId="36" xfId="0" applyFont="1" applyFill="1" applyBorder="1" applyAlignment="1">
      <alignment horizontal="center"/>
    </xf>
    <xf numFmtId="0" fontId="2" fillId="6" borderId="52" xfId="0" applyFont="1" applyFill="1" applyBorder="1" applyAlignment="1">
      <alignment horizontal="center"/>
    </xf>
    <xf numFmtId="0" fontId="2" fillId="7" borderId="38" xfId="0" applyFont="1" applyFill="1" applyBorder="1" applyAlignment="1">
      <alignment horizontal="center"/>
    </xf>
    <xf numFmtId="0" fontId="2" fillId="7" borderId="39" xfId="0" applyFont="1" applyFill="1" applyBorder="1" applyAlignment="1">
      <alignment horizontal="center"/>
    </xf>
    <xf numFmtId="0" fontId="2" fillId="7" borderId="40" xfId="0" applyFont="1" applyFill="1" applyBorder="1" applyAlignment="1">
      <alignment horizontal="center"/>
    </xf>
    <xf numFmtId="0" fontId="2" fillId="7" borderId="63" xfId="0" applyFont="1" applyFill="1" applyBorder="1" applyAlignment="1">
      <alignment horizontal="center"/>
    </xf>
    <xf numFmtId="0" fontId="2" fillId="7" borderId="64" xfId="0" applyFont="1" applyFill="1" applyBorder="1" applyAlignment="1">
      <alignment horizontal="center"/>
    </xf>
    <xf numFmtId="0" fontId="2" fillId="7" borderId="89" xfId="0" applyFont="1" applyFill="1" applyBorder="1" applyAlignment="1">
      <alignment horizontal="center"/>
    </xf>
    <xf numFmtId="0" fontId="51" fillId="77" borderId="73" xfId="0" applyFont="1" applyFill="1" applyBorder="1" applyAlignment="1">
      <alignment horizontal="left"/>
    </xf>
    <xf numFmtId="0" fontId="51" fillId="77" borderId="55" xfId="0" applyFont="1" applyFill="1" applyBorder="1" applyAlignment="1">
      <alignment horizontal="left"/>
    </xf>
    <xf numFmtId="0" fontId="51" fillId="77" borderId="62" xfId="0" applyFont="1" applyFill="1" applyBorder="1" applyAlignment="1">
      <alignment horizontal="left"/>
    </xf>
    <xf numFmtId="0" fontId="2" fillId="72" borderId="49" xfId="0" applyFont="1" applyFill="1" applyBorder="1" applyAlignment="1">
      <alignment horizontal="center"/>
    </xf>
    <xf numFmtId="0" fontId="2" fillId="72" borderId="50" xfId="0" applyFont="1" applyFill="1" applyBorder="1" applyAlignment="1">
      <alignment horizontal="center"/>
    </xf>
    <xf numFmtId="0" fontId="2" fillId="72" borderId="51" xfId="0" applyFont="1" applyFill="1" applyBorder="1" applyAlignment="1">
      <alignment horizontal="center"/>
    </xf>
    <xf numFmtId="0" fontId="2" fillId="4" borderId="49" xfId="0" applyFont="1" applyFill="1" applyBorder="1" applyAlignment="1">
      <alignment horizontal="center"/>
    </xf>
    <xf numFmtId="0" fontId="2" fillId="4" borderId="50" xfId="0" applyFont="1" applyFill="1" applyBorder="1" applyAlignment="1">
      <alignment horizontal="center"/>
    </xf>
    <xf numFmtId="0" fontId="2" fillId="4" borderId="51" xfId="0" applyFont="1" applyFill="1" applyBorder="1" applyAlignment="1">
      <alignment horizontal="center"/>
    </xf>
    <xf numFmtId="0" fontId="59" fillId="82" borderId="38" xfId="0" applyFont="1" applyFill="1" applyBorder="1" applyAlignment="1">
      <alignment horizontal="left"/>
    </xf>
    <xf numFmtId="0" fontId="59" fillId="82" borderId="40" xfId="0" applyFont="1" applyFill="1" applyBorder="1" applyAlignment="1">
      <alignment horizontal="left"/>
    </xf>
    <xf numFmtId="0" fontId="51" fillId="7" borderId="73" xfId="0" applyFont="1" applyFill="1" applyBorder="1" applyAlignment="1">
      <alignment horizontal="left"/>
    </xf>
    <xf numFmtId="0" fontId="51" fillId="7" borderId="55" xfId="0" applyFont="1" applyFill="1" applyBorder="1" applyAlignment="1">
      <alignment horizontal="left"/>
    </xf>
    <xf numFmtId="0" fontId="51" fillId="7" borderId="62" xfId="0" applyFont="1" applyFill="1" applyBorder="1" applyAlignment="1">
      <alignment horizontal="left"/>
    </xf>
    <xf numFmtId="0" fontId="2" fillId="4" borderId="54" xfId="0" applyFont="1" applyFill="1" applyBorder="1" applyAlignment="1">
      <alignment horizontal="center"/>
    </xf>
    <xf numFmtId="0" fontId="2" fillId="4" borderId="58" xfId="0" applyFont="1" applyFill="1" applyBorder="1" applyAlignment="1">
      <alignment horizontal="center"/>
    </xf>
    <xf numFmtId="0" fontId="51" fillId="85" borderId="85" xfId="0" applyFont="1" applyFill="1" applyBorder="1" applyAlignment="1">
      <alignment horizontal="left"/>
    </xf>
    <xf numFmtId="0" fontId="51" fillId="82" borderId="63" xfId="0" applyFont="1" applyFill="1" applyBorder="1" applyAlignment="1">
      <alignment horizontal="left"/>
    </xf>
    <xf numFmtId="0" fontId="51" fillId="82" borderId="64" xfId="0" applyFont="1" applyFill="1" applyBorder="1" applyAlignment="1">
      <alignment horizontal="left"/>
    </xf>
    <xf numFmtId="0" fontId="2" fillId="6" borderId="76" xfId="0" applyFont="1" applyFill="1" applyBorder="1" applyAlignment="1">
      <alignment horizontal="center"/>
    </xf>
    <xf numFmtId="0" fontId="2" fillId="6" borderId="80" xfId="0" applyFont="1" applyFill="1" applyBorder="1" applyAlignment="1">
      <alignment horizontal="center"/>
    </xf>
    <xf numFmtId="0" fontId="2" fillId="6" borderId="78" xfId="0" applyFont="1" applyFill="1" applyBorder="1" applyAlignment="1">
      <alignment horizontal="center"/>
    </xf>
    <xf numFmtId="0" fontId="51" fillId="79" borderId="44" xfId="0" applyFont="1" applyFill="1" applyBorder="1" applyAlignment="1">
      <alignment horizontal="left"/>
    </xf>
    <xf numFmtId="0" fontId="1" fillId="8" borderId="1" xfId="0" applyFont="1" applyFill="1" applyBorder="1" applyAlignment="1">
      <alignment horizontal="center"/>
    </xf>
    <xf numFmtId="0" fontId="1" fillId="8" borderId="3" xfId="0" applyFont="1" applyFill="1" applyBorder="1" applyAlignment="1">
      <alignment horizontal="center"/>
    </xf>
    <xf numFmtId="0" fontId="3" fillId="10" borderId="6" xfId="0" applyFont="1" applyFill="1" applyBorder="1" applyAlignment="1">
      <alignment horizontal="center" vertical="center"/>
    </xf>
    <xf numFmtId="0" fontId="3" fillId="10" borderId="5" xfId="0" applyFont="1" applyFill="1" applyBorder="1" applyAlignment="1">
      <alignment horizontal="center" vertical="center"/>
    </xf>
    <xf numFmtId="0" fontId="1" fillId="9" borderId="1" xfId="0" applyFont="1" applyFill="1" applyBorder="1" applyAlignment="1">
      <alignment horizontal="center"/>
    </xf>
    <xf numFmtId="0" fontId="1" fillId="9" borderId="2" xfId="0" applyFont="1" applyFill="1" applyBorder="1" applyAlignment="1">
      <alignment horizontal="center"/>
    </xf>
    <xf numFmtId="0" fontId="1" fillId="9" borderId="3" xfId="0" applyFont="1" applyFill="1" applyBorder="1" applyAlignment="1">
      <alignment horizontal="center"/>
    </xf>
    <xf numFmtId="0" fontId="51" fillId="2" borderId="44" xfId="0" applyFont="1" applyFill="1" applyBorder="1" applyAlignment="1">
      <alignment horizontal="center"/>
    </xf>
    <xf numFmtId="0" fontId="51" fillId="2" borderId="45" xfId="0" applyFont="1" applyFill="1" applyBorder="1" applyAlignment="1">
      <alignment horizontal="center"/>
    </xf>
    <xf numFmtId="0" fontId="51" fillId="2" borderId="46" xfId="0" applyFont="1" applyFill="1" applyBorder="1" applyAlignment="1">
      <alignment horizontal="center"/>
    </xf>
    <xf numFmtId="0" fontId="3" fillId="72" borderId="38" xfId="0" applyFont="1" applyFill="1" applyBorder="1" applyAlignment="1">
      <alignment horizontal="left"/>
    </xf>
    <xf numFmtId="0" fontId="3" fillId="72" borderId="39" xfId="0" applyFont="1" applyFill="1" applyBorder="1" applyAlignment="1">
      <alignment horizontal="left"/>
    </xf>
    <xf numFmtId="0" fontId="3" fillId="72" borderId="40" xfId="0" applyFont="1" applyFill="1" applyBorder="1" applyAlignment="1">
      <alignment horizontal="left"/>
    </xf>
    <xf numFmtId="0" fontId="0" fillId="0" borderId="87" xfId="0" applyBorder="1" applyAlignment="1">
      <alignment horizontal="left"/>
    </xf>
    <xf numFmtId="0" fontId="0" fillId="0" borderId="85" xfId="0" applyBorder="1" applyAlignment="1">
      <alignment horizontal="left"/>
    </xf>
    <xf numFmtId="0" fontId="3" fillId="6" borderId="38" xfId="0" applyFont="1" applyFill="1" applyBorder="1" applyAlignment="1">
      <alignment horizontal="left"/>
    </xf>
    <xf numFmtId="0" fontId="3" fillId="6" borderId="39" xfId="0" applyFont="1" applyFill="1" applyBorder="1" applyAlignment="1">
      <alignment horizontal="left"/>
    </xf>
    <xf numFmtId="0" fontId="3" fillId="6" borderId="40" xfId="0" applyFont="1" applyFill="1" applyBorder="1" applyAlignment="1">
      <alignment horizontal="left"/>
    </xf>
    <xf numFmtId="0" fontId="2" fillId="3" borderId="49" xfId="0" applyFont="1" applyFill="1" applyBorder="1" applyAlignment="1">
      <alignment horizontal="left"/>
    </xf>
    <xf numFmtId="0" fontId="2" fillId="3" borderId="50" xfId="0" applyFont="1" applyFill="1" applyBorder="1" applyAlignment="1">
      <alignment horizontal="left"/>
    </xf>
    <xf numFmtId="0" fontId="2" fillId="3" borderId="51" xfId="0" applyFont="1" applyFill="1" applyBorder="1" applyAlignment="1">
      <alignment horizontal="left"/>
    </xf>
    <xf numFmtId="0" fontId="2" fillId="2" borderId="7" xfId="0" applyFont="1" applyFill="1" applyBorder="1" applyAlignment="1">
      <alignment horizontal="center" vertical="center"/>
    </xf>
    <xf numFmtId="0" fontId="2" fillId="2" borderId="31" xfId="0" applyFont="1" applyFill="1" applyBorder="1" applyAlignment="1">
      <alignment horizontal="center" vertical="center"/>
    </xf>
    <xf numFmtId="0" fontId="2" fillId="72" borderId="49" xfId="0" applyFont="1" applyFill="1" applyBorder="1" applyAlignment="1">
      <alignment horizontal="left"/>
    </xf>
    <xf numFmtId="0" fontId="2" fillId="72" borderId="50" xfId="0" applyFont="1" applyFill="1" applyBorder="1" applyAlignment="1">
      <alignment horizontal="left"/>
    </xf>
    <xf numFmtId="0" fontId="2" fillId="72" borderId="51" xfId="0" applyFont="1" applyFill="1" applyBorder="1" applyAlignment="1">
      <alignment horizontal="left"/>
    </xf>
    <xf numFmtId="0" fontId="1" fillId="2" borderId="87" xfId="0" applyFont="1" applyFill="1" applyBorder="1" applyAlignment="1">
      <alignment horizontal="center"/>
    </xf>
    <xf numFmtId="0" fontId="1" fillId="2" borderId="85" xfId="0" applyFont="1" applyFill="1" applyBorder="1" applyAlignment="1">
      <alignment horizontal="center"/>
    </xf>
    <xf numFmtId="0" fontId="1" fillId="2" borderId="88" xfId="0" applyFont="1" applyFill="1" applyBorder="1" applyAlignment="1">
      <alignment horizontal="center"/>
    </xf>
    <xf numFmtId="0" fontId="3" fillId="4" borderId="38" xfId="0" applyFont="1" applyFill="1" applyBorder="1" applyAlignment="1">
      <alignment horizontal="left"/>
    </xf>
    <xf numFmtId="0" fontId="3" fillId="4" borderId="39" xfId="0" applyFont="1" applyFill="1" applyBorder="1" applyAlignment="1">
      <alignment horizontal="left"/>
    </xf>
    <xf numFmtId="0" fontId="3" fillId="4" borderId="40" xfId="0" applyFont="1" applyFill="1" applyBorder="1" applyAlignment="1">
      <alignment horizontal="left"/>
    </xf>
    <xf numFmtId="0" fontId="2" fillId="2" borderId="7" xfId="0" applyFont="1" applyFill="1" applyBorder="1" applyAlignment="1">
      <alignment horizontal="center"/>
    </xf>
    <xf numFmtId="0" fontId="2" fillId="2" borderId="31" xfId="0" applyFont="1" applyFill="1" applyBorder="1" applyAlignment="1">
      <alignment horizontal="center"/>
    </xf>
    <xf numFmtId="0" fontId="2" fillId="5" borderId="49" xfId="0" applyFont="1" applyFill="1" applyBorder="1" applyAlignment="1">
      <alignment horizontal="left" vertical="center"/>
    </xf>
    <xf numFmtId="0" fontId="2" fillId="5" borderId="50" xfId="0" applyFont="1" applyFill="1" applyBorder="1" applyAlignment="1">
      <alignment horizontal="left" vertical="center"/>
    </xf>
    <xf numFmtId="0" fontId="2" fillId="5" borderId="51" xfId="0" applyFont="1" applyFill="1" applyBorder="1" applyAlignment="1">
      <alignment horizontal="left" vertical="center"/>
    </xf>
    <xf numFmtId="0" fontId="3" fillId="74" borderId="63" xfId="0" applyFont="1" applyFill="1" applyBorder="1" applyAlignment="1">
      <alignment horizontal="left" vertical="center"/>
    </xf>
    <xf numFmtId="0" fontId="3" fillId="74" borderId="64" xfId="0" applyFont="1" applyFill="1" applyBorder="1" applyAlignment="1">
      <alignment horizontal="left" vertical="center"/>
    </xf>
    <xf numFmtId="0" fontId="3" fillId="74" borderId="39" xfId="0" applyFont="1" applyFill="1" applyBorder="1" applyAlignment="1">
      <alignment horizontal="left" vertical="center"/>
    </xf>
    <xf numFmtId="0" fontId="3" fillId="74" borderId="40" xfId="0" applyFont="1" applyFill="1" applyBorder="1" applyAlignment="1">
      <alignment horizontal="left" vertical="center"/>
    </xf>
    <xf numFmtId="0" fontId="2" fillId="0" borderId="30" xfId="0" applyFont="1" applyBorder="1" applyAlignment="1">
      <alignment horizontal="center"/>
    </xf>
    <xf numFmtId="0" fontId="2" fillId="0" borderId="7" xfId="0" applyFont="1" applyBorder="1" applyAlignment="1">
      <alignment horizontal="center"/>
    </xf>
    <xf numFmtId="0" fontId="2" fillId="0" borderId="31" xfId="0" applyFont="1" applyBorder="1" applyAlignment="1">
      <alignment horizontal="center"/>
    </xf>
    <xf numFmtId="0" fontId="2" fillId="5" borderId="49" xfId="0" applyFont="1" applyFill="1" applyBorder="1" applyAlignment="1">
      <alignment horizontal="left"/>
    </xf>
    <xf numFmtId="0" fontId="2" fillId="5" borderId="50" xfId="0" applyFont="1" applyFill="1" applyBorder="1" applyAlignment="1">
      <alignment horizontal="left"/>
    </xf>
    <xf numFmtId="0" fontId="2" fillId="5" borderId="51" xfId="0" applyFont="1" applyFill="1" applyBorder="1" applyAlignment="1">
      <alignment horizontal="left"/>
    </xf>
    <xf numFmtId="0" fontId="3" fillId="3" borderId="38" xfId="0" applyFont="1" applyFill="1" applyBorder="1" applyAlignment="1">
      <alignment horizontal="left"/>
    </xf>
    <xf numFmtId="0" fontId="3" fillId="3" borderId="39" xfId="0" applyFont="1" applyFill="1" applyBorder="1" applyAlignment="1">
      <alignment horizontal="left"/>
    </xf>
    <xf numFmtId="0" fontId="3" fillId="3" borderId="40" xfId="0" applyFont="1" applyFill="1" applyBorder="1" applyAlignment="1">
      <alignment horizontal="left"/>
    </xf>
    <xf numFmtId="0" fontId="2" fillId="3" borderId="58" xfId="0" applyFont="1" applyFill="1" applyBorder="1" applyAlignment="1">
      <alignment horizontal="left"/>
    </xf>
    <xf numFmtId="0" fontId="2" fillId="0" borderId="10" xfId="0" applyFont="1" applyBorder="1" applyAlignment="1">
      <alignment horizontal="center"/>
    </xf>
    <xf numFmtId="0" fontId="3" fillId="7" borderId="38" xfId="0" applyFont="1" applyFill="1" applyBorder="1" applyAlignment="1">
      <alignment horizontal="left"/>
    </xf>
    <xf numFmtId="0" fontId="3" fillId="7" borderId="39" xfId="0" applyFont="1" applyFill="1" applyBorder="1" applyAlignment="1">
      <alignment horizontal="left"/>
    </xf>
    <xf numFmtId="0" fontId="3" fillId="7" borderId="40" xfId="0" applyFont="1" applyFill="1" applyBorder="1" applyAlignment="1">
      <alignment horizontal="left"/>
    </xf>
    <xf numFmtId="0" fontId="2" fillId="7" borderId="49" xfId="0" applyFont="1" applyFill="1" applyBorder="1" applyAlignment="1">
      <alignment horizontal="left"/>
    </xf>
    <xf numFmtId="0" fontId="2" fillId="7" borderId="50" xfId="0" applyFont="1" applyFill="1" applyBorder="1" applyAlignment="1">
      <alignment horizontal="left"/>
    </xf>
    <xf numFmtId="0" fontId="2" fillId="7" borderId="51" xfId="0" applyFont="1" applyFill="1" applyBorder="1" applyAlignment="1">
      <alignment horizontal="left"/>
    </xf>
    <xf numFmtId="0" fontId="2" fillId="0" borderId="0" xfId="0" applyFont="1" applyBorder="1" applyAlignment="1">
      <alignment horizontal="center"/>
    </xf>
    <xf numFmtId="0" fontId="2" fillId="83" borderId="49" xfId="0" applyFont="1" applyFill="1" applyBorder="1" applyAlignment="1">
      <alignment horizontal="left"/>
    </xf>
    <xf numFmtId="0" fontId="2" fillId="83" borderId="50" xfId="0" applyFont="1" applyFill="1" applyBorder="1" applyAlignment="1">
      <alignment horizontal="left"/>
    </xf>
    <xf numFmtId="0" fontId="2" fillId="83" borderId="51" xfId="0" applyFont="1" applyFill="1" applyBorder="1" applyAlignment="1">
      <alignment horizontal="left"/>
    </xf>
    <xf numFmtId="0" fontId="0" fillId="0" borderId="41" xfId="0" applyBorder="1" applyAlignment="1">
      <alignment horizontal="center" vertical="center"/>
    </xf>
    <xf numFmtId="0" fontId="3" fillId="88" borderId="38" xfId="0" applyFont="1" applyFill="1" applyBorder="1" applyAlignment="1">
      <alignment horizontal="left"/>
    </xf>
    <xf numFmtId="0" fontId="3" fillId="88" borderId="39" xfId="0" applyFont="1" applyFill="1" applyBorder="1" applyAlignment="1">
      <alignment horizontal="left"/>
    </xf>
    <xf numFmtId="0" fontId="3" fillId="88" borderId="40" xfId="0" applyFont="1" applyFill="1" applyBorder="1" applyAlignment="1">
      <alignment horizontal="left"/>
    </xf>
    <xf numFmtId="0" fontId="51" fillId="4" borderId="1" xfId="0" applyFont="1" applyFill="1" applyBorder="1" applyAlignment="1">
      <alignment horizontal="center"/>
    </xf>
    <xf numFmtId="0" fontId="51" fillId="4" borderId="3" xfId="0" applyFont="1" applyFill="1" applyBorder="1" applyAlignment="1">
      <alignment horizontal="center"/>
    </xf>
  </cellXfs>
  <cellStyles count="34796">
    <cellStyle name="20% - Accent1" xfId="51" builtinId="30" customBuiltin="1"/>
    <cellStyle name="20% - Accent1 2" xfId="84"/>
    <cellStyle name="20% - Accent1 3" xfId="200"/>
    <cellStyle name="20% - Accent1 4" xfId="284"/>
    <cellStyle name="20% - Accent1 5" xfId="772"/>
    <cellStyle name="20% - Accent1 6" xfId="831"/>
    <cellStyle name="20% - Accent1 7" xfId="83"/>
    <cellStyle name="20% - Accent1 8" xfId="15917"/>
    <cellStyle name="20% - Accent1 8 2" xfId="34748"/>
    <cellStyle name="20% - Accent1 9" xfId="15937"/>
    <cellStyle name="20% - Accent2" xfId="55" builtinId="34" customBuiltin="1"/>
    <cellStyle name="20% - Accent2 2" xfId="86"/>
    <cellStyle name="20% - Accent2 3" xfId="201"/>
    <cellStyle name="20% - Accent2 4" xfId="285"/>
    <cellStyle name="20% - Accent2 5" xfId="774"/>
    <cellStyle name="20% - Accent2 6" xfId="872"/>
    <cellStyle name="20% - Accent2 7" xfId="85"/>
    <cellStyle name="20% - Accent2 8" xfId="15916"/>
    <cellStyle name="20% - Accent2 8 2" xfId="34749"/>
    <cellStyle name="20% - Accent2 9" xfId="15922"/>
    <cellStyle name="20% - Accent3" xfId="59" builtinId="38" customBuiltin="1"/>
    <cellStyle name="20% - Accent3 2" xfId="88"/>
    <cellStyle name="20% - Accent3 3" xfId="202"/>
    <cellStyle name="20% - Accent3 4" xfId="286"/>
    <cellStyle name="20% - Accent3 5" xfId="775"/>
    <cellStyle name="20% - Accent3 6" xfId="1339"/>
    <cellStyle name="20% - Accent3 7" xfId="87"/>
    <cellStyle name="20% - Accent3 8" xfId="15914"/>
    <cellStyle name="20% - Accent3 8 2" xfId="34750"/>
    <cellStyle name="20% - Accent3 9" xfId="15918"/>
    <cellStyle name="20% - Accent4" xfId="63" builtinId="42" customBuiltin="1"/>
    <cellStyle name="20% - Accent4 2" xfId="90"/>
    <cellStyle name="20% - Accent4 3" xfId="203"/>
    <cellStyle name="20% - Accent4 4" xfId="287"/>
    <cellStyle name="20% - Accent4 5" xfId="776"/>
    <cellStyle name="20% - Accent4 6" xfId="1336"/>
    <cellStyle name="20% - Accent4 7" xfId="89"/>
    <cellStyle name="20% - Accent4 8" xfId="15926"/>
    <cellStyle name="20% - Accent4 8 2" xfId="34751"/>
    <cellStyle name="20% - Accent4 9" xfId="15930"/>
    <cellStyle name="20% - Accent5" xfId="67" builtinId="46" customBuiltin="1"/>
    <cellStyle name="20% - Accent5 2" xfId="92"/>
    <cellStyle name="20% - Accent5 3" xfId="204"/>
    <cellStyle name="20% - Accent5 4" xfId="288"/>
    <cellStyle name="20% - Accent5 5" xfId="777"/>
    <cellStyle name="20% - Accent5 6" xfId="1334"/>
    <cellStyle name="20% - Accent5 7" xfId="91"/>
    <cellStyle name="20% - Accent5 8" xfId="15915"/>
    <cellStyle name="20% - Accent5 8 2" xfId="34752"/>
    <cellStyle name="20% - Accent5 9" xfId="15931"/>
    <cellStyle name="20% - Accent6" xfId="71" builtinId="50" customBuiltin="1"/>
    <cellStyle name="20% - Accent6 2" xfId="94"/>
    <cellStyle name="20% - Accent6 3" xfId="205"/>
    <cellStyle name="20% - Accent6 4" xfId="289"/>
    <cellStyle name="20% - Accent6 5" xfId="778"/>
    <cellStyle name="20% - Accent6 6" xfId="870"/>
    <cellStyle name="20% - Accent6 7" xfId="93"/>
    <cellStyle name="20% - Accent6 8" xfId="15920"/>
    <cellStyle name="20% - Accent6 8 2" xfId="34753"/>
    <cellStyle name="20% - Accent6 9" xfId="15934"/>
    <cellStyle name="40% - Accent1" xfId="52" builtinId="31" customBuiltin="1"/>
    <cellStyle name="40% - Accent1 2" xfId="96"/>
    <cellStyle name="40% - Accent1 3" xfId="206"/>
    <cellStyle name="40% - Accent1 4" xfId="290"/>
    <cellStyle name="40% - Accent1 5" xfId="779"/>
    <cellStyle name="40% - Accent1 6" xfId="867"/>
    <cellStyle name="40% - Accent1 7" xfId="95"/>
    <cellStyle name="40% - Accent1 8" xfId="15923"/>
    <cellStyle name="40% - Accent1 8 2" xfId="34754"/>
    <cellStyle name="40% - Accent1 9" xfId="15927"/>
    <cellStyle name="40% - Accent2" xfId="56" builtinId="35" customBuiltin="1"/>
    <cellStyle name="40% - Accent2 2" xfId="98"/>
    <cellStyle name="40% - Accent2 3" xfId="207"/>
    <cellStyle name="40% - Accent2 4" xfId="291"/>
    <cellStyle name="40% - Accent2 5" xfId="781"/>
    <cellStyle name="40% - Accent2 6" xfId="833"/>
    <cellStyle name="40% - Accent2 7" xfId="97"/>
    <cellStyle name="40% - Accent2 8" xfId="15941"/>
    <cellStyle name="40% - Accent2 8 2" xfId="34755"/>
    <cellStyle name="40% - Accent2 9" xfId="15932"/>
    <cellStyle name="40% - Accent3" xfId="60" builtinId="39" customBuiltin="1"/>
    <cellStyle name="40% - Accent3 2" xfId="100"/>
    <cellStyle name="40% - Accent3 3" xfId="208"/>
    <cellStyle name="40% - Accent3 4" xfId="292"/>
    <cellStyle name="40% - Accent3 5" xfId="782"/>
    <cellStyle name="40% - Accent3 6" xfId="787"/>
    <cellStyle name="40% - Accent3 7" xfId="99"/>
    <cellStyle name="40% - Accent3 8" xfId="15929"/>
    <cellStyle name="40% - Accent3 8 2" xfId="34756"/>
    <cellStyle name="40% - Accent3 9" xfId="15913"/>
    <cellStyle name="40% - Accent4" xfId="64" builtinId="43" customBuiltin="1"/>
    <cellStyle name="40% - Accent4 2" xfId="102"/>
    <cellStyle name="40% - Accent4 3" xfId="209"/>
    <cellStyle name="40% - Accent4 4" xfId="293"/>
    <cellStyle name="40% - Accent4 5" xfId="783"/>
    <cellStyle name="40% - Accent4 6" xfId="873"/>
    <cellStyle name="40% - Accent4 7" xfId="101"/>
    <cellStyle name="40% - Accent4 8" xfId="15935"/>
    <cellStyle name="40% - Accent4 8 2" xfId="34757"/>
    <cellStyle name="40% - Accent4 9" xfId="15938"/>
    <cellStyle name="40% - Accent5" xfId="68" builtinId="47" customBuiltin="1"/>
    <cellStyle name="40% - Accent5 2" xfId="104"/>
    <cellStyle name="40% - Accent5 3" xfId="210"/>
    <cellStyle name="40% - Accent5 4" xfId="294"/>
    <cellStyle name="40% - Accent5 5" xfId="784"/>
    <cellStyle name="40% - Accent5 6" xfId="1319"/>
    <cellStyle name="40% - Accent5 7" xfId="103"/>
    <cellStyle name="40% - Accent5 8" xfId="15940"/>
    <cellStyle name="40% - Accent5 8 2" xfId="34758"/>
    <cellStyle name="40% - Accent5 9" xfId="15925"/>
    <cellStyle name="40% - Accent6" xfId="72" builtinId="51" customBuiltin="1"/>
    <cellStyle name="40% - Accent6 2" xfId="106"/>
    <cellStyle name="40% - Accent6 3" xfId="211"/>
    <cellStyle name="40% - Accent6 4" xfId="295"/>
    <cellStyle name="40% - Accent6 5" xfId="785"/>
    <cellStyle name="40% - Accent6 6" xfId="838"/>
    <cellStyle name="40% - Accent6 7" xfId="105"/>
    <cellStyle name="40% - Accent6 8" xfId="15936"/>
    <cellStyle name="40% - Accent6 8 2" xfId="34759"/>
    <cellStyle name="40% - Accent6 9" xfId="15919"/>
    <cellStyle name="60% - Accent1" xfId="53" builtinId="32" customBuiltin="1"/>
    <cellStyle name="60% - Accent1 2" xfId="108"/>
    <cellStyle name="60% - Accent1 3" xfId="212"/>
    <cellStyle name="60% - Accent1 4" xfId="296"/>
    <cellStyle name="60% - Accent1 5" xfId="786"/>
    <cellStyle name="60% - Accent1 6" xfId="773"/>
    <cellStyle name="60% - Accent1 7" xfId="107"/>
    <cellStyle name="60% - Accent1 8" xfId="34760"/>
    <cellStyle name="60% - Accent2" xfId="57" builtinId="36" customBuiltin="1"/>
    <cellStyle name="60% - Accent2 2" xfId="110"/>
    <cellStyle name="60% - Accent2 3" xfId="213"/>
    <cellStyle name="60% - Accent2 4" xfId="297"/>
    <cellStyle name="60% - Accent2 5" xfId="788"/>
    <cellStyle name="60% - Accent2 6" xfId="1328"/>
    <cellStyle name="60% - Accent2 7" xfId="109"/>
    <cellStyle name="60% - Accent2 8" xfId="34761"/>
    <cellStyle name="60% - Accent3" xfId="61" builtinId="40" customBuiltin="1"/>
    <cellStyle name="60% - Accent3 2" xfId="112"/>
    <cellStyle name="60% - Accent3 3" xfId="214"/>
    <cellStyle name="60% - Accent3 4" xfId="298"/>
    <cellStyle name="60% - Accent3 5" xfId="789"/>
    <cellStyle name="60% - Accent3 6" xfId="1322"/>
    <cellStyle name="60% - Accent3 7" xfId="111"/>
    <cellStyle name="60% - Accent3 8" xfId="34762"/>
    <cellStyle name="60% - Accent4" xfId="65" builtinId="44" customBuiltin="1"/>
    <cellStyle name="60% - Accent4 2" xfId="114"/>
    <cellStyle name="60% - Accent4 3" xfId="215"/>
    <cellStyle name="60% - Accent4 4" xfId="299"/>
    <cellStyle name="60% - Accent4 5" xfId="790"/>
    <cellStyle name="60% - Accent4 6" xfId="1330"/>
    <cellStyle name="60% - Accent4 7" xfId="113"/>
    <cellStyle name="60% - Accent4 8" xfId="34763"/>
    <cellStyle name="60% - Accent5" xfId="69" builtinId="48" customBuiltin="1"/>
    <cellStyle name="60% - Accent5 2" xfId="116"/>
    <cellStyle name="60% - Accent5 3" xfId="216"/>
    <cellStyle name="60% - Accent5 4" xfId="300"/>
    <cellStyle name="60% - Accent5 5" xfId="791"/>
    <cellStyle name="60% - Accent5 6" xfId="814"/>
    <cellStyle name="60% - Accent5 7" xfId="115"/>
    <cellStyle name="60% - Accent5 8" xfId="34764"/>
    <cellStyle name="60% - Accent6" xfId="73" builtinId="52" customBuiltin="1"/>
    <cellStyle name="60% - Accent6 2" xfId="118"/>
    <cellStyle name="60% - Accent6 3" xfId="217"/>
    <cellStyle name="60% - Accent6 4" xfId="301"/>
    <cellStyle name="60% - Accent6 5" xfId="792"/>
    <cellStyle name="60% - Accent6 6" xfId="1327"/>
    <cellStyle name="60% - Accent6 7" xfId="117"/>
    <cellStyle name="60% - Accent6 8" xfId="34765"/>
    <cellStyle name="Accent1" xfId="50" builtinId="29" customBuiltin="1"/>
    <cellStyle name="Accent1 2" xfId="120"/>
    <cellStyle name="Accent1 3" xfId="218"/>
    <cellStyle name="Accent1 4" xfId="302"/>
    <cellStyle name="Accent1 5" xfId="793"/>
    <cellStyle name="Accent1 6" xfId="1321"/>
    <cellStyle name="Accent1 7" xfId="119"/>
    <cellStyle name="Accent1 8" xfId="34766"/>
    <cellStyle name="Accent2" xfId="54" builtinId="33" customBuiltin="1"/>
    <cellStyle name="Accent2 2" xfId="122"/>
    <cellStyle name="Accent2 3" xfId="219"/>
    <cellStyle name="Accent2 4" xfId="303"/>
    <cellStyle name="Accent2 5" xfId="794"/>
    <cellStyle name="Accent2 6" xfId="780"/>
    <cellStyle name="Accent2 7" xfId="121"/>
    <cellStyle name="Accent2 8" xfId="34767"/>
    <cellStyle name="Accent3" xfId="58" builtinId="37" customBuiltin="1"/>
    <cellStyle name="Accent3 2" xfId="124"/>
    <cellStyle name="Accent3 3" xfId="220"/>
    <cellStyle name="Accent3 4" xfId="304"/>
    <cellStyle name="Accent3 5" xfId="795"/>
    <cellStyle name="Accent3 6" xfId="1331"/>
    <cellStyle name="Accent3 7" xfId="123"/>
    <cellStyle name="Accent3 8" xfId="34768"/>
    <cellStyle name="Accent4" xfId="62" builtinId="41" customBuiltin="1"/>
    <cellStyle name="Accent4 2" xfId="126"/>
    <cellStyle name="Accent4 3" xfId="221"/>
    <cellStyle name="Accent4 4" xfId="305"/>
    <cellStyle name="Accent4 5" xfId="796"/>
    <cellStyle name="Accent4 6" xfId="1338"/>
    <cellStyle name="Accent4 7" xfId="125"/>
    <cellStyle name="Accent4 8" xfId="34769"/>
    <cellStyle name="Accent5" xfId="66" builtinId="45" customBuiltin="1"/>
    <cellStyle name="Accent5 2" xfId="128"/>
    <cellStyle name="Accent5 3" xfId="222"/>
    <cellStyle name="Accent5 4" xfId="306"/>
    <cellStyle name="Accent5 5" xfId="797"/>
    <cellStyle name="Accent5 6" xfId="841"/>
    <cellStyle name="Accent5 7" xfId="127"/>
    <cellStyle name="Accent5 8" xfId="34770"/>
    <cellStyle name="Accent6" xfId="70" builtinId="49" customBuiltin="1"/>
    <cellStyle name="Accent6 2" xfId="130"/>
    <cellStyle name="Accent6 3" xfId="223"/>
    <cellStyle name="Accent6 4" xfId="307"/>
    <cellStyle name="Accent6 5" xfId="798"/>
    <cellStyle name="Accent6 6" xfId="801"/>
    <cellStyle name="Accent6 7" xfId="129"/>
    <cellStyle name="Accent6 8" xfId="34771"/>
    <cellStyle name="Bad" xfId="39" builtinId="27" customBuiltin="1"/>
    <cellStyle name="Bad 2" xfId="132"/>
    <cellStyle name="Bad 3" xfId="224"/>
    <cellStyle name="Bad 4" xfId="308"/>
    <cellStyle name="Bad 5" xfId="799"/>
    <cellStyle name="Bad 6" xfId="871"/>
    <cellStyle name="Bad 7" xfId="131"/>
    <cellStyle name="Bad 8" xfId="34772"/>
    <cellStyle name="Calculation" xfId="43" builtinId="22" customBuiltin="1"/>
    <cellStyle name="Calculation 2" xfId="134"/>
    <cellStyle name="Calculation 2 2" xfId="15958"/>
    <cellStyle name="Calculation 2 2 10" xfId="24886"/>
    <cellStyle name="Calculation 2 2 10 2" xfId="34566"/>
    <cellStyle name="Calculation 2 2 11" xfId="26230"/>
    <cellStyle name="Calculation 2 2 2" xfId="16035"/>
    <cellStyle name="Calculation 2 2 2 2" xfId="16204"/>
    <cellStyle name="Calculation 2 2 2 2 2" xfId="17544"/>
    <cellStyle name="Calculation 2 2 2 2 2 2" xfId="23104"/>
    <cellStyle name="Calculation 2 2 2 2 2 2 2" xfId="32784"/>
    <cellStyle name="Calculation 2 2 2 2 2 3" xfId="20330"/>
    <cellStyle name="Calculation 2 2 2 2 2 3 2" xfId="30010"/>
    <cellStyle name="Calculation 2 2 2 2 2 4" xfId="21574"/>
    <cellStyle name="Calculation 2 2 2 2 2 4 2" xfId="31254"/>
    <cellStyle name="Calculation 2 2 2 2 2 5" xfId="27026"/>
    <cellStyle name="Calculation 2 2 2 2 2 6" xfId="27228"/>
    <cellStyle name="Calculation 2 2 2 2 3" xfId="18225"/>
    <cellStyle name="Calculation 2 2 2 2 3 2" xfId="23785"/>
    <cellStyle name="Calculation 2 2 2 2 3 2 2" xfId="33465"/>
    <cellStyle name="Calculation 2 2 2 2 3 3" xfId="18388"/>
    <cellStyle name="Calculation 2 2 2 2 3 3 2" xfId="28068"/>
    <cellStyle name="Calculation 2 2 2 2 3 4" xfId="24651"/>
    <cellStyle name="Calculation 2 2 2 2 3 4 2" xfId="34331"/>
    <cellStyle name="Calculation 2 2 2 2 3 5" xfId="27909"/>
    <cellStyle name="Calculation 2 2 2 2 4" xfId="22280"/>
    <cellStyle name="Calculation 2 2 2 2 4 2" xfId="31960"/>
    <cellStyle name="Calculation 2 2 2 2 5" xfId="20601"/>
    <cellStyle name="Calculation 2 2 2 2 5 2" xfId="30281"/>
    <cellStyle name="Calculation 2 2 2 2 6" xfId="21000"/>
    <cellStyle name="Calculation 2 2 2 2 6 2" xfId="30680"/>
    <cellStyle name="Calculation 2 2 2 2 7" xfId="26136"/>
    <cellStyle name="Calculation 2 2 2 3" xfId="16540"/>
    <cellStyle name="Calculation 2 2 2 3 2" xfId="16885"/>
    <cellStyle name="Calculation 2 2 2 3 2 2" xfId="22438"/>
    <cellStyle name="Calculation 2 2 2 3 2 2 2" xfId="32118"/>
    <cellStyle name="Calculation 2 2 2 3 2 3" xfId="18946"/>
    <cellStyle name="Calculation 2 2 2 3 2 3 2" xfId="28626"/>
    <cellStyle name="Calculation 2 2 2 3 2 4" xfId="21237"/>
    <cellStyle name="Calculation 2 2 2 3 2 4 2" xfId="30917"/>
    <cellStyle name="Calculation 2 2 2 3 2 5" xfId="26420"/>
    <cellStyle name="Calculation 2 2 2 3 2 6" xfId="25421"/>
    <cellStyle name="Calculation 2 2 2 3 3" xfId="17989"/>
    <cellStyle name="Calculation 2 2 2 3 3 2" xfId="23549"/>
    <cellStyle name="Calculation 2 2 2 3 3 2 2" xfId="33229"/>
    <cellStyle name="Calculation 2 2 2 3 3 3" xfId="20042"/>
    <cellStyle name="Calculation 2 2 2 3 3 3 2" xfId="29722"/>
    <cellStyle name="Calculation 2 2 2 3 3 4" xfId="19296"/>
    <cellStyle name="Calculation 2 2 2 3 3 4 2" xfId="28976"/>
    <cellStyle name="Calculation 2 2 2 3 3 5" xfId="27673"/>
    <cellStyle name="Calculation 2 2 2 3 4" xfId="22044"/>
    <cellStyle name="Calculation 2 2 2 3 4 2" xfId="31724"/>
    <cellStyle name="Calculation 2 2 2 3 5" xfId="18823"/>
    <cellStyle name="Calculation 2 2 2 3 5 2" xfId="28503"/>
    <cellStyle name="Calculation 2 2 2 3 6" xfId="24315"/>
    <cellStyle name="Calculation 2 2 2 3 6 2" xfId="33995"/>
    <cellStyle name="Calculation 2 2 2 3 7" xfId="25755"/>
    <cellStyle name="Calculation 2 2 2 4" xfId="17104"/>
    <cellStyle name="Calculation 2 2 2 4 2" xfId="22657"/>
    <cellStyle name="Calculation 2 2 2 4 2 2" xfId="32337"/>
    <cellStyle name="Calculation 2 2 2 4 3" xfId="19436"/>
    <cellStyle name="Calculation 2 2 2 4 3 2" xfId="29116"/>
    <cellStyle name="Calculation 2 2 2 4 4" xfId="20450"/>
    <cellStyle name="Calculation 2 2 2 4 4 2" xfId="30130"/>
    <cellStyle name="Calculation 2 2 2 4 5" xfId="26633"/>
    <cellStyle name="Calculation 2 2 2 4 6" xfId="25641"/>
    <cellStyle name="Calculation 2 2 2 5" xfId="17719"/>
    <cellStyle name="Calculation 2 2 2 5 2" xfId="23279"/>
    <cellStyle name="Calculation 2 2 2 5 2 2" xfId="32959"/>
    <cellStyle name="Calculation 2 2 2 5 3" xfId="21196"/>
    <cellStyle name="Calculation 2 2 2 5 3 2" xfId="30876"/>
    <cellStyle name="Calculation 2 2 2 5 4" xfId="18989"/>
    <cellStyle name="Calculation 2 2 2 5 4 2" xfId="28669"/>
    <cellStyle name="Calculation 2 2 2 5 5" xfId="27403"/>
    <cellStyle name="Calculation 2 2 2 6" xfId="21770"/>
    <cellStyle name="Calculation 2 2 2 6 2" xfId="31450"/>
    <cellStyle name="Calculation 2 2 2 7" xfId="21603"/>
    <cellStyle name="Calculation 2 2 2 7 2" xfId="31283"/>
    <cellStyle name="Calculation 2 2 2 8" xfId="20962"/>
    <cellStyle name="Calculation 2 2 2 8 2" xfId="30642"/>
    <cellStyle name="Calculation 2 2 2 9" xfId="25892"/>
    <cellStyle name="Calculation 2 2 3" xfId="16143"/>
    <cellStyle name="Calculation 2 2 3 2" xfId="16688"/>
    <cellStyle name="Calculation 2 2 3 2 2" xfId="17490"/>
    <cellStyle name="Calculation 2 2 3 2 2 2" xfId="23050"/>
    <cellStyle name="Calculation 2 2 3 2 2 2 2" xfId="32730"/>
    <cellStyle name="Calculation 2 2 3 2 2 3" xfId="20653"/>
    <cellStyle name="Calculation 2 2 3 2 2 3 2" xfId="30333"/>
    <cellStyle name="Calculation 2 2 3 2 2 4" xfId="20313"/>
    <cellStyle name="Calculation 2 2 3 2 2 4 2" xfId="29993"/>
    <cellStyle name="Calculation 2 2 3 2 2 5" xfId="26972"/>
    <cellStyle name="Calculation 2 2 3 2 2 6" xfId="25680"/>
    <cellStyle name="Calculation 2 2 3 2 3" xfId="18171"/>
    <cellStyle name="Calculation 2 2 3 2 3 2" xfId="23731"/>
    <cellStyle name="Calculation 2 2 3 2 3 2 2" xfId="33411"/>
    <cellStyle name="Calculation 2 2 3 2 3 3" xfId="24199"/>
    <cellStyle name="Calculation 2 2 3 2 3 3 2" xfId="33879"/>
    <cellStyle name="Calculation 2 2 3 2 3 4" xfId="24728"/>
    <cellStyle name="Calculation 2 2 3 2 3 4 2" xfId="34408"/>
    <cellStyle name="Calculation 2 2 3 2 3 5" xfId="27855"/>
    <cellStyle name="Calculation 2 2 3 2 4" xfId="22226"/>
    <cellStyle name="Calculation 2 2 3 2 4 2" xfId="31906"/>
    <cellStyle name="Calculation 2 2 3 2 5" xfId="20433"/>
    <cellStyle name="Calculation 2 2 3 2 5 2" xfId="30113"/>
    <cellStyle name="Calculation 2 2 3 2 6" xfId="19833"/>
    <cellStyle name="Calculation 2 2 3 2 6 2" xfId="29513"/>
    <cellStyle name="Calculation 2 2 3 2 7" xfId="25554"/>
    <cellStyle name="Calculation 2 2 3 3" xfId="16486"/>
    <cellStyle name="Calculation 2 2 3 3 2" xfId="16886"/>
    <cellStyle name="Calculation 2 2 3 3 2 2" xfId="22439"/>
    <cellStyle name="Calculation 2 2 3 3 2 2 2" xfId="32119"/>
    <cellStyle name="Calculation 2 2 3 3 2 3" xfId="20756"/>
    <cellStyle name="Calculation 2 2 3 3 2 3 2" xfId="30436"/>
    <cellStyle name="Calculation 2 2 3 3 2 4" xfId="19433"/>
    <cellStyle name="Calculation 2 2 3 3 2 4 2" xfId="29113"/>
    <cellStyle name="Calculation 2 2 3 3 2 5" xfId="26421"/>
    <cellStyle name="Calculation 2 2 3 3 2 6" xfId="26025"/>
    <cellStyle name="Calculation 2 2 3 3 3" xfId="17935"/>
    <cellStyle name="Calculation 2 2 3 3 3 2" xfId="23495"/>
    <cellStyle name="Calculation 2 2 3 3 3 2 2" xfId="33175"/>
    <cellStyle name="Calculation 2 2 3 3 3 3" xfId="20146"/>
    <cellStyle name="Calculation 2 2 3 3 3 3 2" xfId="29826"/>
    <cellStyle name="Calculation 2 2 3 3 3 4" xfId="19152"/>
    <cellStyle name="Calculation 2 2 3 3 3 4 2" xfId="28832"/>
    <cellStyle name="Calculation 2 2 3 3 3 5" xfId="27619"/>
    <cellStyle name="Calculation 2 2 3 3 4" xfId="21990"/>
    <cellStyle name="Calculation 2 2 3 3 4 2" xfId="31670"/>
    <cellStyle name="Calculation 2 2 3 3 5" xfId="19040"/>
    <cellStyle name="Calculation 2 2 3 3 5 2" xfId="28720"/>
    <cellStyle name="Calculation 2 2 3 3 6" xfId="21246"/>
    <cellStyle name="Calculation 2 2 3 3 6 2" xfId="30926"/>
    <cellStyle name="Calculation 2 2 3 3 7" xfId="25683"/>
    <cellStyle name="Calculation 2 2 3 4" xfId="17164"/>
    <cellStyle name="Calculation 2 2 3 4 2" xfId="22717"/>
    <cellStyle name="Calculation 2 2 3 4 2 2" xfId="32397"/>
    <cellStyle name="Calculation 2 2 3 4 3" xfId="20636"/>
    <cellStyle name="Calculation 2 2 3 4 3 2" xfId="30316"/>
    <cellStyle name="Calculation 2 2 3 4 4" xfId="20198"/>
    <cellStyle name="Calculation 2 2 3 4 4 2" xfId="29878"/>
    <cellStyle name="Calculation 2 2 3 4 5" xfId="26690"/>
    <cellStyle name="Calculation 2 2 3 4 6" xfId="25171"/>
    <cellStyle name="Calculation 2 2 3 5" xfId="17278"/>
    <cellStyle name="Calculation 2 2 3 5 2" xfId="22831"/>
    <cellStyle name="Calculation 2 2 3 5 2 2" xfId="32511"/>
    <cellStyle name="Calculation 2 2 3 5 3" xfId="20040"/>
    <cellStyle name="Calculation 2 2 3 5 3 2" xfId="29720"/>
    <cellStyle name="Calculation 2 2 3 5 4" xfId="18792"/>
    <cellStyle name="Calculation 2 2 3 5 4 2" xfId="28472"/>
    <cellStyle name="Calculation 2 2 3 5 5" xfId="26352"/>
    <cellStyle name="Calculation 2 2 3 6" xfId="21712"/>
    <cellStyle name="Calculation 2 2 3 6 2" xfId="31392"/>
    <cellStyle name="Calculation 2 2 3 7" xfId="19217"/>
    <cellStyle name="Calculation 2 2 3 7 2" xfId="28897"/>
    <cellStyle name="Calculation 2 2 3 8" xfId="24856"/>
    <cellStyle name="Calculation 2 2 3 8 2" xfId="34536"/>
    <cellStyle name="Calculation 2 2 3 9" xfId="26247"/>
    <cellStyle name="Calculation 2 2 4" xfId="16087"/>
    <cellStyle name="Calculation 2 2 4 2" xfId="17434"/>
    <cellStyle name="Calculation 2 2 4 2 2" xfId="22994"/>
    <cellStyle name="Calculation 2 2 4 2 2 2" xfId="32674"/>
    <cellStyle name="Calculation 2 2 4 2 3" xfId="21386"/>
    <cellStyle name="Calculation 2 2 4 2 3 2" xfId="31066"/>
    <cellStyle name="Calculation 2 2 4 2 4" xfId="18897"/>
    <cellStyle name="Calculation 2 2 4 2 4 2" xfId="28577"/>
    <cellStyle name="Calculation 2 2 4 2 5" xfId="26916"/>
    <cellStyle name="Calculation 2 2 4 2 6" xfId="25063"/>
    <cellStyle name="Calculation 2 2 4 3" xfId="18115"/>
    <cellStyle name="Calculation 2 2 4 3 2" xfId="23675"/>
    <cellStyle name="Calculation 2 2 4 3 2 2" xfId="33355"/>
    <cellStyle name="Calculation 2 2 4 3 3" xfId="24447"/>
    <cellStyle name="Calculation 2 2 4 3 3 2" xfId="34127"/>
    <cellStyle name="Calculation 2 2 4 3 4" xfId="19280"/>
    <cellStyle name="Calculation 2 2 4 3 4 2" xfId="28960"/>
    <cellStyle name="Calculation 2 2 4 3 5" xfId="27799"/>
    <cellStyle name="Calculation 2 2 4 4" xfId="22170"/>
    <cellStyle name="Calculation 2 2 4 4 2" xfId="31850"/>
    <cellStyle name="Calculation 2 2 4 5" xfId="23978"/>
    <cellStyle name="Calculation 2 2 4 5 2" xfId="33658"/>
    <cellStyle name="Calculation 2 2 4 6" xfId="21617"/>
    <cellStyle name="Calculation 2 2 4 6 2" xfId="31297"/>
    <cellStyle name="Calculation 2 2 4 7" xfId="25762"/>
    <cellStyle name="Calculation 2 2 5" xfId="16430"/>
    <cellStyle name="Calculation 2 2 5 2" xfId="17000"/>
    <cellStyle name="Calculation 2 2 5 2 2" xfId="22553"/>
    <cellStyle name="Calculation 2 2 5 2 2 2" xfId="32233"/>
    <cellStyle name="Calculation 2 2 5 2 3" xfId="20963"/>
    <cellStyle name="Calculation 2 2 5 2 3 2" xfId="30643"/>
    <cellStyle name="Calculation 2 2 5 2 4" xfId="24473"/>
    <cellStyle name="Calculation 2 2 5 2 4 2" xfId="34153"/>
    <cellStyle name="Calculation 2 2 5 2 5" xfId="26535"/>
    <cellStyle name="Calculation 2 2 5 2 6" xfId="26149"/>
    <cellStyle name="Calculation 2 2 5 3" xfId="17879"/>
    <cellStyle name="Calculation 2 2 5 3 2" xfId="23439"/>
    <cellStyle name="Calculation 2 2 5 3 2 2" xfId="33119"/>
    <cellStyle name="Calculation 2 2 5 3 3" xfId="20646"/>
    <cellStyle name="Calculation 2 2 5 3 3 2" xfId="30326"/>
    <cellStyle name="Calculation 2 2 5 3 4" xfId="24791"/>
    <cellStyle name="Calculation 2 2 5 3 4 2" xfId="34471"/>
    <cellStyle name="Calculation 2 2 5 3 5" xfId="27563"/>
    <cellStyle name="Calculation 2 2 5 4" xfId="21934"/>
    <cellStyle name="Calculation 2 2 5 4 2" xfId="31614"/>
    <cellStyle name="Calculation 2 2 5 5" xfId="19069"/>
    <cellStyle name="Calculation 2 2 5 5 2" xfId="28749"/>
    <cellStyle name="Calculation 2 2 5 6" xfId="19800"/>
    <cellStyle name="Calculation 2 2 5 6 2" xfId="29480"/>
    <cellStyle name="Calculation 2 2 5 7" xfId="25764"/>
    <cellStyle name="Calculation 2 2 6" xfId="17169"/>
    <cellStyle name="Calculation 2 2 6 2" xfId="22722"/>
    <cellStyle name="Calculation 2 2 6 2 2" xfId="32402"/>
    <cellStyle name="Calculation 2 2 6 3" xfId="20384"/>
    <cellStyle name="Calculation 2 2 6 3 2" xfId="30064"/>
    <cellStyle name="Calculation 2 2 6 4" xfId="20925"/>
    <cellStyle name="Calculation 2 2 6 4 2" xfId="30605"/>
    <cellStyle name="Calculation 2 2 6 5" xfId="26695"/>
    <cellStyle name="Calculation 2 2 6 6" xfId="27152"/>
    <cellStyle name="Calculation 2 2 7" xfId="17344"/>
    <cellStyle name="Calculation 2 2 7 2" xfId="22904"/>
    <cellStyle name="Calculation 2 2 7 2 2" xfId="32584"/>
    <cellStyle name="Calculation 2 2 7 3" xfId="18583"/>
    <cellStyle name="Calculation 2 2 7 3 2" xfId="28263"/>
    <cellStyle name="Calculation 2 2 7 4" xfId="18434"/>
    <cellStyle name="Calculation 2 2 7 4 2" xfId="28114"/>
    <cellStyle name="Calculation 2 2 7 5" xfId="25132"/>
    <cellStyle name="Calculation 2 2 8" xfId="21655"/>
    <cellStyle name="Calculation 2 2 8 2" xfId="31335"/>
    <cellStyle name="Calculation 2 2 9" xfId="24345"/>
    <cellStyle name="Calculation 2 2 9 2" xfId="34025"/>
    <cellStyle name="Calculation 2 3" xfId="16002"/>
    <cellStyle name="Calculation 2 3 10" xfId="25465"/>
    <cellStyle name="Calculation 2 3 2" xfId="16274"/>
    <cellStyle name="Calculation 2 3 2 2" xfId="16744"/>
    <cellStyle name="Calculation 2 3 2 2 2" xfId="17614"/>
    <cellStyle name="Calculation 2 3 2 2 2 2" xfId="23174"/>
    <cellStyle name="Calculation 2 3 2 2 2 2 2" xfId="32854"/>
    <cellStyle name="Calculation 2 3 2 2 2 3" xfId="18920"/>
    <cellStyle name="Calculation 2 3 2 2 2 3 2" xfId="28600"/>
    <cellStyle name="Calculation 2 3 2 2 2 4" xfId="24790"/>
    <cellStyle name="Calculation 2 3 2 2 2 4 2" xfId="34470"/>
    <cellStyle name="Calculation 2 3 2 2 2 5" xfId="27096"/>
    <cellStyle name="Calculation 2 3 2 2 2 6" xfId="27298"/>
    <cellStyle name="Calculation 2 3 2 2 3" xfId="18295"/>
    <cellStyle name="Calculation 2 3 2 2 3 2" xfId="23855"/>
    <cellStyle name="Calculation 2 3 2 2 3 2 2" xfId="33535"/>
    <cellStyle name="Calculation 2 3 2 2 3 3" xfId="24496"/>
    <cellStyle name="Calculation 2 3 2 2 3 3 2" xfId="34176"/>
    <cellStyle name="Calculation 2 3 2 2 3 4" xfId="24808"/>
    <cellStyle name="Calculation 2 3 2 2 3 4 2" xfId="34488"/>
    <cellStyle name="Calculation 2 3 2 2 3 5" xfId="27979"/>
    <cellStyle name="Calculation 2 3 2 2 4" xfId="22350"/>
    <cellStyle name="Calculation 2 3 2 2 4 2" xfId="32030"/>
    <cellStyle name="Calculation 2 3 2 2 5" xfId="21513"/>
    <cellStyle name="Calculation 2 3 2 2 5 2" xfId="31193"/>
    <cellStyle name="Calculation 2 3 2 2 6" xfId="21191"/>
    <cellStyle name="Calculation 2 3 2 2 6 2" xfId="30871"/>
    <cellStyle name="Calculation 2 3 2 2 7" xfId="25850"/>
    <cellStyle name="Calculation 2 3 2 3" xfId="16610"/>
    <cellStyle name="Calculation 2 3 2 3 2" xfId="17378"/>
    <cellStyle name="Calculation 2 3 2 3 2 2" xfId="22938"/>
    <cellStyle name="Calculation 2 3 2 3 2 2 2" xfId="32618"/>
    <cellStyle name="Calculation 2 3 2 3 2 3" xfId="19053"/>
    <cellStyle name="Calculation 2 3 2 3 2 3 2" xfId="28733"/>
    <cellStyle name="Calculation 2 3 2 3 2 4" xfId="21416"/>
    <cellStyle name="Calculation 2 3 2 3 2 4 2" xfId="31096"/>
    <cellStyle name="Calculation 2 3 2 3 2 5" xfId="26860"/>
    <cellStyle name="Calculation 2 3 2 3 2 6" xfId="25068"/>
    <cellStyle name="Calculation 2 3 2 3 3" xfId="18059"/>
    <cellStyle name="Calculation 2 3 2 3 3 2" xfId="23619"/>
    <cellStyle name="Calculation 2 3 2 3 3 2 2" xfId="33299"/>
    <cellStyle name="Calculation 2 3 2 3 3 3" xfId="21222"/>
    <cellStyle name="Calculation 2 3 2 3 3 3 2" xfId="30902"/>
    <cellStyle name="Calculation 2 3 2 3 3 4" xfId="18463"/>
    <cellStyle name="Calculation 2 3 2 3 3 4 2" xfId="28143"/>
    <cellStyle name="Calculation 2 3 2 3 3 5" xfId="27743"/>
    <cellStyle name="Calculation 2 3 2 3 4" xfId="22114"/>
    <cellStyle name="Calculation 2 3 2 3 4 2" xfId="31794"/>
    <cellStyle name="Calculation 2 3 2 3 5" xfId="18540"/>
    <cellStyle name="Calculation 2 3 2 3 5 2" xfId="28220"/>
    <cellStyle name="Calculation 2 3 2 3 6" xfId="21064"/>
    <cellStyle name="Calculation 2 3 2 3 6 2" xfId="30744"/>
    <cellStyle name="Calculation 2 3 2 3 7" xfId="25800"/>
    <cellStyle name="Calculation 2 3 2 4" xfId="17333"/>
    <cellStyle name="Calculation 2 3 2 4 2" xfId="22893"/>
    <cellStyle name="Calculation 2 3 2 4 2 2" xfId="32573"/>
    <cellStyle name="Calculation 2 3 2 4 3" xfId="24467"/>
    <cellStyle name="Calculation 2 3 2 4 3 2" xfId="34147"/>
    <cellStyle name="Calculation 2 3 2 4 4" xfId="20474"/>
    <cellStyle name="Calculation 2 3 2 4 4 2" xfId="30154"/>
    <cellStyle name="Calculation 2 3 2 4 5" xfId="26819"/>
    <cellStyle name="Calculation 2 3 2 4 6" xfId="26382"/>
    <cellStyle name="Calculation 2 3 2 5" xfId="17789"/>
    <cellStyle name="Calculation 2 3 2 5 2" xfId="23349"/>
    <cellStyle name="Calculation 2 3 2 5 2 2" xfId="33029"/>
    <cellStyle name="Calculation 2 3 2 5 3" xfId="19060"/>
    <cellStyle name="Calculation 2 3 2 5 3 2" xfId="28740"/>
    <cellStyle name="Calculation 2 3 2 5 4" xfId="18957"/>
    <cellStyle name="Calculation 2 3 2 5 4 2" xfId="28637"/>
    <cellStyle name="Calculation 2 3 2 5 5" xfId="27473"/>
    <cellStyle name="Calculation 2 3 2 6" xfId="21844"/>
    <cellStyle name="Calculation 2 3 2 6 2" xfId="31524"/>
    <cellStyle name="Calculation 2 3 2 7" xfId="19359"/>
    <cellStyle name="Calculation 2 3 2 7 2" xfId="29039"/>
    <cellStyle name="Calculation 2 3 2 8" xfId="18806"/>
    <cellStyle name="Calculation 2 3 2 8 2" xfId="28486"/>
    <cellStyle name="Calculation 2 3 2 9" xfId="25555"/>
    <cellStyle name="Calculation 2 3 3" xfId="16162"/>
    <cellStyle name="Calculation 2 3 3 2" xfId="17502"/>
    <cellStyle name="Calculation 2 3 3 2 2" xfId="23062"/>
    <cellStyle name="Calculation 2 3 3 2 2 2" xfId="32742"/>
    <cellStyle name="Calculation 2 3 3 2 3" xfId="20045"/>
    <cellStyle name="Calculation 2 3 3 2 3 2" xfId="29725"/>
    <cellStyle name="Calculation 2 3 3 2 4" xfId="19154"/>
    <cellStyle name="Calculation 2 3 3 2 4 2" xfId="28834"/>
    <cellStyle name="Calculation 2 3 3 2 5" xfId="26984"/>
    <cellStyle name="Calculation 2 3 3 2 6" xfId="25240"/>
    <cellStyle name="Calculation 2 3 3 3" xfId="18183"/>
    <cellStyle name="Calculation 2 3 3 3 2" xfId="23743"/>
    <cellStyle name="Calculation 2 3 3 3 2 2" xfId="33423"/>
    <cellStyle name="Calculation 2 3 3 3 3" xfId="24055"/>
    <cellStyle name="Calculation 2 3 3 3 3 2" xfId="33735"/>
    <cellStyle name="Calculation 2 3 3 3 4" xfId="24970"/>
    <cellStyle name="Calculation 2 3 3 3 4 2" xfId="34650"/>
    <cellStyle name="Calculation 2 3 3 3 5" xfId="27867"/>
    <cellStyle name="Calculation 2 3 3 4" xfId="22238"/>
    <cellStyle name="Calculation 2 3 3 4 2" xfId="31918"/>
    <cellStyle name="Calculation 2 3 3 5" xfId="19886"/>
    <cellStyle name="Calculation 2 3 3 5 2" xfId="29566"/>
    <cellStyle name="Calculation 2 3 3 6" xfId="19233"/>
    <cellStyle name="Calculation 2 3 3 6 2" xfId="28913"/>
    <cellStyle name="Calculation 2 3 3 7" xfId="25954"/>
    <cellStyle name="Calculation 2 3 4" xfId="16498"/>
    <cellStyle name="Calculation 2 3 4 2" xfId="16908"/>
    <cellStyle name="Calculation 2 3 4 2 2" xfId="22461"/>
    <cellStyle name="Calculation 2 3 4 2 2 2" xfId="32141"/>
    <cellStyle name="Calculation 2 3 4 2 3" xfId="20400"/>
    <cellStyle name="Calculation 2 3 4 2 3 2" xfId="30080"/>
    <cellStyle name="Calculation 2 3 4 2 4" xfId="18866"/>
    <cellStyle name="Calculation 2 3 4 2 4 2" xfId="28546"/>
    <cellStyle name="Calculation 2 3 4 2 5" xfId="26443"/>
    <cellStyle name="Calculation 2 3 4 2 6" xfId="25474"/>
    <cellStyle name="Calculation 2 3 4 3" xfId="17947"/>
    <cellStyle name="Calculation 2 3 4 3 2" xfId="23507"/>
    <cellStyle name="Calculation 2 3 4 3 2 2" xfId="33187"/>
    <cellStyle name="Calculation 2 3 4 3 3" xfId="24537"/>
    <cellStyle name="Calculation 2 3 4 3 3 2" xfId="34217"/>
    <cellStyle name="Calculation 2 3 4 3 4" xfId="20502"/>
    <cellStyle name="Calculation 2 3 4 3 4 2" xfId="30182"/>
    <cellStyle name="Calculation 2 3 4 3 5" xfId="27631"/>
    <cellStyle name="Calculation 2 3 4 4" xfId="22002"/>
    <cellStyle name="Calculation 2 3 4 4 2" xfId="31682"/>
    <cellStyle name="Calculation 2 3 4 5" xfId="19179"/>
    <cellStyle name="Calculation 2 3 4 5 2" xfId="28859"/>
    <cellStyle name="Calculation 2 3 4 6" xfId="19552"/>
    <cellStyle name="Calculation 2 3 4 6 2" xfId="29232"/>
    <cellStyle name="Calculation 2 3 4 7" xfId="25837"/>
    <cellStyle name="Calculation 2 3 5" xfId="17174"/>
    <cellStyle name="Calculation 2 3 5 2" xfId="22727"/>
    <cellStyle name="Calculation 2 3 5 2 2" xfId="32407"/>
    <cellStyle name="Calculation 2 3 5 3" xfId="18948"/>
    <cellStyle name="Calculation 2 3 5 3 2" xfId="28628"/>
    <cellStyle name="Calculation 2 3 5 4" xfId="18637"/>
    <cellStyle name="Calculation 2 3 5 4 2" xfId="28317"/>
    <cellStyle name="Calculation 2 3 5 5" xfId="26698"/>
    <cellStyle name="Calculation 2 3 5 6" xfId="27164"/>
    <cellStyle name="Calculation 2 3 6" xfId="17677"/>
    <cellStyle name="Calculation 2 3 6 2" xfId="23237"/>
    <cellStyle name="Calculation 2 3 6 2 2" xfId="32917"/>
    <cellStyle name="Calculation 2 3 6 3" xfId="18458"/>
    <cellStyle name="Calculation 2 3 6 3 2" xfId="28138"/>
    <cellStyle name="Calculation 2 3 6 4" xfId="19598"/>
    <cellStyle name="Calculation 2 3 6 4 2" xfId="29278"/>
    <cellStyle name="Calculation 2 3 6 5" xfId="27361"/>
    <cellStyle name="Calculation 2 3 7" xfId="21728"/>
    <cellStyle name="Calculation 2 3 7 2" xfId="31408"/>
    <cellStyle name="Calculation 2 3 8" xfId="19578"/>
    <cellStyle name="Calculation 2 3 8 2" xfId="29258"/>
    <cellStyle name="Calculation 2 3 9" xfId="24546"/>
    <cellStyle name="Calculation 2 3 9 2" xfId="34226"/>
    <cellStyle name="Calculation 2 4" xfId="16396"/>
    <cellStyle name="Calculation 2 4 2" xfId="16974"/>
    <cellStyle name="Calculation 2 4 2 2" xfId="22527"/>
    <cellStyle name="Calculation 2 4 2 2 2" xfId="32207"/>
    <cellStyle name="Calculation 2 4 2 3" xfId="23956"/>
    <cellStyle name="Calculation 2 4 2 3 2" xfId="33636"/>
    <cellStyle name="Calculation 2 4 2 4" xfId="19284"/>
    <cellStyle name="Calculation 2 4 2 4 2" xfId="28964"/>
    <cellStyle name="Calculation 2 4 2 5" xfId="26509"/>
    <cellStyle name="Calculation 2 4 2 6" xfId="25966"/>
    <cellStyle name="Calculation 2 4 3" xfId="17845"/>
    <cellStyle name="Calculation 2 4 3 2" xfId="23405"/>
    <cellStyle name="Calculation 2 4 3 2 2" xfId="33085"/>
    <cellStyle name="Calculation 2 4 3 3" xfId="19066"/>
    <cellStyle name="Calculation 2 4 3 3 2" xfId="28746"/>
    <cellStyle name="Calculation 2 4 3 4" xfId="19849"/>
    <cellStyle name="Calculation 2 4 3 4 2" xfId="29529"/>
    <cellStyle name="Calculation 2 4 3 5" xfId="27529"/>
    <cellStyle name="Calculation 2 4 4" xfId="21900"/>
    <cellStyle name="Calculation 2 4 4 2" xfId="31580"/>
    <cellStyle name="Calculation 2 4 5" xfId="20432"/>
    <cellStyle name="Calculation 2 4 5 2" xfId="30112"/>
    <cellStyle name="Calculation 2 4 6" xfId="19605"/>
    <cellStyle name="Calculation 2 4 6 2" xfId="29285"/>
    <cellStyle name="Calculation 2 4 7" xfId="25784"/>
    <cellStyle name="Calculation 2 5" xfId="24497"/>
    <cellStyle name="Calculation 2 5 2" xfId="34177"/>
    <cellStyle name="Calculation 3" xfId="225"/>
    <cellStyle name="Calculation 3 2" xfId="15967"/>
    <cellStyle name="Calculation 3 2 10" xfId="20818"/>
    <cellStyle name="Calculation 3 2 10 2" xfId="30498"/>
    <cellStyle name="Calculation 3 2 11" xfId="26162"/>
    <cellStyle name="Calculation 3 2 2" xfId="16059"/>
    <cellStyle name="Calculation 3 2 2 2" xfId="16248"/>
    <cellStyle name="Calculation 3 2 2 2 2" xfId="17588"/>
    <cellStyle name="Calculation 3 2 2 2 2 2" xfId="23148"/>
    <cellStyle name="Calculation 3 2 2 2 2 2 2" xfId="32828"/>
    <cellStyle name="Calculation 3 2 2 2 2 3" xfId="20605"/>
    <cellStyle name="Calculation 3 2 2 2 2 3 2" xfId="30285"/>
    <cellStyle name="Calculation 3 2 2 2 2 4" xfId="19175"/>
    <cellStyle name="Calculation 3 2 2 2 2 4 2" xfId="28855"/>
    <cellStyle name="Calculation 3 2 2 2 2 5" xfId="27070"/>
    <cellStyle name="Calculation 3 2 2 2 2 6" xfId="27272"/>
    <cellStyle name="Calculation 3 2 2 2 3" xfId="18269"/>
    <cellStyle name="Calculation 3 2 2 2 3 2" xfId="23829"/>
    <cellStyle name="Calculation 3 2 2 2 3 2 2" xfId="33509"/>
    <cellStyle name="Calculation 3 2 2 2 3 3" xfId="24482"/>
    <cellStyle name="Calculation 3 2 2 2 3 3 2" xfId="34162"/>
    <cellStyle name="Calculation 3 2 2 2 3 4" xfId="21601"/>
    <cellStyle name="Calculation 3 2 2 2 3 4 2" xfId="31281"/>
    <cellStyle name="Calculation 3 2 2 2 3 5" xfId="27953"/>
    <cellStyle name="Calculation 3 2 2 2 4" xfId="22324"/>
    <cellStyle name="Calculation 3 2 2 2 4 2" xfId="32004"/>
    <cellStyle name="Calculation 3 2 2 2 5" xfId="18625"/>
    <cellStyle name="Calculation 3 2 2 2 5 2" xfId="28305"/>
    <cellStyle name="Calculation 3 2 2 2 6" xfId="20520"/>
    <cellStyle name="Calculation 3 2 2 2 6 2" xfId="30200"/>
    <cellStyle name="Calculation 3 2 2 2 7" xfId="26022"/>
    <cellStyle name="Calculation 3 2 2 3" xfId="16584"/>
    <cellStyle name="Calculation 3 2 2 3 2" xfId="17352"/>
    <cellStyle name="Calculation 3 2 2 3 2 2" xfId="22912"/>
    <cellStyle name="Calculation 3 2 2 3 2 2 2" xfId="32592"/>
    <cellStyle name="Calculation 3 2 2 3 2 3" xfId="18520"/>
    <cellStyle name="Calculation 3 2 2 3 2 3 2" xfId="28200"/>
    <cellStyle name="Calculation 3 2 2 3 2 4" xfId="21012"/>
    <cellStyle name="Calculation 3 2 2 3 2 4 2" xfId="30692"/>
    <cellStyle name="Calculation 3 2 2 3 2 5" xfId="26834"/>
    <cellStyle name="Calculation 3 2 2 3 2 6" xfId="25264"/>
    <cellStyle name="Calculation 3 2 2 3 3" xfId="18033"/>
    <cellStyle name="Calculation 3 2 2 3 3 2" xfId="23593"/>
    <cellStyle name="Calculation 3 2 2 3 3 2 2" xfId="33273"/>
    <cellStyle name="Calculation 3 2 2 3 3 3" xfId="24562"/>
    <cellStyle name="Calculation 3 2 2 3 3 3 2" xfId="34242"/>
    <cellStyle name="Calculation 3 2 2 3 3 4" xfId="21303"/>
    <cellStyle name="Calculation 3 2 2 3 3 4 2" xfId="30983"/>
    <cellStyle name="Calculation 3 2 2 3 3 5" xfId="27717"/>
    <cellStyle name="Calculation 3 2 2 3 4" xfId="22088"/>
    <cellStyle name="Calculation 3 2 2 3 4 2" xfId="31768"/>
    <cellStyle name="Calculation 3 2 2 3 5" xfId="18816"/>
    <cellStyle name="Calculation 3 2 2 3 5 2" xfId="28496"/>
    <cellStyle name="Calculation 3 2 2 3 6" xfId="24953"/>
    <cellStyle name="Calculation 3 2 2 3 6 2" xfId="34633"/>
    <cellStyle name="Calculation 3 2 2 3 7" xfId="26266"/>
    <cellStyle name="Calculation 3 2 2 4" xfId="17043"/>
    <cellStyle name="Calculation 3 2 2 4 2" xfId="22596"/>
    <cellStyle name="Calculation 3 2 2 4 2 2" xfId="32276"/>
    <cellStyle name="Calculation 3 2 2 4 3" xfId="21110"/>
    <cellStyle name="Calculation 3 2 2 4 3 2" xfId="30790"/>
    <cellStyle name="Calculation 3 2 2 4 4" xfId="21187"/>
    <cellStyle name="Calculation 3 2 2 4 4 2" xfId="30867"/>
    <cellStyle name="Calculation 3 2 2 4 5" xfId="26578"/>
    <cellStyle name="Calculation 3 2 2 4 6" xfId="25437"/>
    <cellStyle name="Calculation 3 2 2 5" xfId="17763"/>
    <cellStyle name="Calculation 3 2 2 5 2" xfId="23323"/>
    <cellStyle name="Calculation 3 2 2 5 2 2" xfId="33003"/>
    <cellStyle name="Calculation 3 2 2 5 3" xfId="21274"/>
    <cellStyle name="Calculation 3 2 2 5 3 2" xfId="30954"/>
    <cellStyle name="Calculation 3 2 2 5 4" xfId="24632"/>
    <cellStyle name="Calculation 3 2 2 5 4 2" xfId="34312"/>
    <cellStyle name="Calculation 3 2 2 5 5" xfId="27447"/>
    <cellStyle name="Calculation 3 2 2 6" xfId="21816"/>
    <cellStyle name="Calculation 3 2 2 6 2" xfId="31496"/>
    <cellStyle name="Calculation 3 2 2 7" xfId="24227"/>
    <cellStyle name="Calculation 3 2 2 7 2" xfId="33907"/>
    <cellStyle name="Calculation 3 2 2 8" xfId="18858"/>
    <cellStyle name="Calculation 3 2 2 8 2" xfId="28538"/>
    <cellStyle name="Calculation 3 2 2 9" xfId="25841"/>
    <cellStyle name="Calculation 3 2 3" xfId="16124"/>
    <cellStyle name="Calculation 3 2 3 2" xfId="16669"/>
    <cellStyle name="Calculation 3 2 3 2 2" xfId="17471"/>
    <cellStyle name="Calculation 3 2 3 2 2 2" xfId="23031"/>
    <cellStyle name="Calculation 3 2 3 2 2 2 2" xfId="32711"/>
    <cellStyle name="Calculation 3 2 3 2 2 3" xfId="21010"/>
    <cellStyle name="Calculation 3 2 3 2 2 3 2" xfId="30690"/>
    <cellStyle name="Calculation 3 2 3 2 2 4" xfId="20164"/>
    <cellStyle name="Calculation 3 2 3 2 2 4 2" xfId="29844"/>
    <cellStyle name="Calculation 3 2 3 2 2 5" xfId="26953"/>
    <cellStyle name="Calculation 3 2 3 2 2 6" xfId="25751"/>
    <cellStyle name="Calculation 3 2 3 2 3" xfId="18152"/>
    <cellStyle name="Calculation 3 2 3 2 3 2" xfId="23712"/>
    <cellStyle name="Calculation 3 2 3 2 3 2 2" xfId="33392"/>
    <cellStyle name="Calculation 3 2 3 2 3 3" xfId="24322"/>
    <cellStyle name="Calculation 3 2 3 2 3 3 2" xfId="34002"/>
    <cellStyle name="Calculation 3 2 3 2 3 4" xfId="24614"/>
    <cellStyle name="Calculation 3 2 3 2 3 4 2" xfId="34294"/>
    <cellStyle name="Calculation 3 2 3 2 3 5" xfId="27836"/>
    <cellStyle name="Calculation 3 2 3 2 4" xfId="22207"/>
    <cellStyle name="Calculation 3 2 3 2 4 2" xfId="31887"/>
    <cellStyle name="Calculation 3 2 3 2 5" xfId="20690"/>
    <cellStyle name="Calculation 3 2 3 2 5 2" xfId="30370"/>
    <cellStyle name="Calculation 3 2 3 2 6" xfId="20876"/>
    <cellStyle name="Calculation 3 2 3 2 6 2" xfId="30556"/>
    <cellStyle name="Calculation 3 2 3 2 7" xfId="25933"/>
    <cellStyle name="Calculation 3 2 3 3" xfId="16467"/>
    <cellStyle name="Calculation 3 2 3 3 2" xfId="16917"/>
    <cellStyle name="Calculation 3 2 3 3 2 2" xfId="22470"/>
    <cellStyle name="Calculation 3 2 3 3 2 2 2" xfId="32150"/>
    <cellStyle name="Calculation 3 2 3 3 2 3" xfId="21018"/>
    <cellStyle name="Calculation 3 2 3 3 2 3 2" xfId="30698"/>
    <cellStyle name="Calculation 3 2 3 3 2 4" xfId="21357"/>
    <cellStyle name="Calculation 3 2 3 3 2 4 2" xfId="31037"/>
    <cellStyle name="Calculation 3 2 3 3 2 5" xfId="26452"/>
    <cellStyle name="Calculation 3 2 3 3 2 6" xfId="26047"/>
    <cellStyle name="Calculation 3 2 3 3 3" xfId="17916"/>
    <cellStyle name="Calculation 3 2 3 3 3 2" xfId="23476"/>
    <cellStyle name="Calculation 3 2 3 3 3 2 2" xfId="33156"/>
    <cellStyle name="Calculation 3 2 3 3 3 3" xfId="18534"/>
    <cellStyle name="Calculation 3 2 3 3 3 3 2" xfId="28214"/>
    <cellStyle name="Calculation 3 2 3 3 3 4" xfId="18605"/>
    <cellStyle name="Calculation 3 2 3 3 3 4 2" xfId="28285"/>
    <cellStyle name="Calculation 3 2 3 3 3 5" xfId="27600"/>
    <cellStyle name="Calculation 3 2 3 3 4" xfId="21971"/>
    <cellStyle name="Calculation 3 2 3 3 4 2" xfId="31651"/>
    <cellStyle name="Calculation 3 2 3 3 5" xfId="18925"/>
    <cellStyle name="Calculation 3 2 3 3 5 2" xfId="28605"/>
    <cellStyle name="Calculation 3 2 3 3 6" xfId="21011"/>
    <cellStyle name="Calculation 3 2 3 3 6 2" xfId="30691"/>
    <cellStyle name="Calculation 3 2 3 3 7" xfId="26109"/>
    <cellStyle name="Calculation 3 2 3 4" xfId="17143"/>
    <cellStyle name="Calculation 3 2 3 4 2" xfId="22696"/>
    <cellStyle name="Calculation 3 2 3 4 2 2" xfId="32376"/>
    <cellStyle name="Calculation 3 2 3 4 3" xfId="19995"/>
    <cellStyle name="Calculation 3 2 3 4 3 2" xfId="29675"/>
    <cellStyle name="Calculation 3 2 3 4 4" xfId="20660"/>
    <cellStyle name="Calculation 3 2 3 4 4 2" xfId="30340"/>
    <cellStyle name="Calculation 3 2 3 4 5" xfId="26669"/>
    <cellStyle name="Calculation 3 2 3 4 6" xfId="25172"/>
    <cellStyle name="Calculation 3 2 3 5" xfId="17297"/>
    <cellStyle name="Calculation 3 2 3 5 2" xfId="22857"/>
    <cellStyle name="Calculation 3 2 3 5 2 2" xfId="32537"/>
    <cellStyle name="Calculation 3 2 3 5 3" xfId="19670"/>
    <cellStyle name="Calculation 3 2 3 5 3 2" xfId="29350"/>
    <cellStyle name="Calculation 3 2 3 5 4" xfId="19952"/>
    <cellStyle name="Calculation 3 2 3 5 4 2" xfId="29632"/>
    <cellStyle name="Calculation 3 2 3 5 5" xfId="27179"/>
    <cellStyle name="Calculation 3 2 3 6" xfId="21692"/>
    <cellStyle name="Calculation 3 2 3 6 2" xfId="31372"/>
    <cellStyle name="Calculation 3 2 3 7" xfId="19747"/>
    <cellStyle name="Calculation 3 2 3 7 2" xfId="29427"/>
    <cellStyle name="Calculation 3 2 3 8" xfId="24759"/>
    <cellStyle name="Calculation 3 2 3 8 2" xfId="34439"/>
    <cellStyle name="Calculation 3 2 3 9" xfId="26287"/>
    <cellStyle name="Calculation 3 2 4" xfId="16096"/>
    <cellStyle name="Calculation 3 2 4 2" xfId="17443"/>
    <cellStyle name="Calculation 3 2 4 2 2" xfId="23003"/>
    <cellStyle name="Calculation 3 2 4 2 2 2" xfId="32683"/>
    <cellStyle name="Calculation 3 2 4 2 3" xfId="21186"/>
    <cellStyle name="Calculation 3 2 4 2 3 2" xfId="30866"/>
    <cellStyle name="Calculation 3 2 4 2 4" xfId="21494"/>
    <cellStyle name="Calculation 3 2 4 2 4 2" xfId="31174"/>
    <cellStyle name="Calculation 3 2 4 2 5" xfId="26925"/>
    <cellStyle name="Calculation 3 2 4 2 6" xfId="25082"/>
    <cellStyle name="Calculation 3 2 4 3" xfId="18124"/>
    <cellStyle name="Calculation 3 2 4 3 2" xfId="23684"/>
    <cellStyle name="Calculation 3 2 4 3 2 2" xfId="33364"/>
    <cellStyle name="Calculation 3 2 4 3 3" xfId="24535"/>
    <cellStyle name="Calculation 3 2 4 3 3 2" xfId="34215"/>
    <cellStyle name="Calculation 3 2 4 3 4" xfId="24959"/>
    <cellStyle name="Calculation 3 2 4 3 4 2" xfId="34639"/>
    <cellStyle name="Calculation 3 2 4 3 5" xfId="27808"/>
    <cellStyle name="Calculation 3 2 4 4" xfId="22179"/>
    <cellStyle name="Calculation 3 2 4 4 2" xfId="31859"/>
    <cellStyle name="Calculation 3 2 4 5" xfId="18772"/>
    <cellStyle name="Calculation 3 2 4 5 2" xfId="28452"/>
    <cellStyle name="Calculation 3 2 4 6" xfId="20336"/>
    <cellStyle name="Calculation 3 2 4 6 2" xfId="30016"/>
    <cellStyle name="Calculation 3 2 4 7" xfId="25529"/>
    <cellStyle name="Calculation 3 2 5" xfId="16439"/>
    <cellStyle name="Calculation 3 2 5 2" xfId="16925"/>
    <cellStyle name="Calculation 3 2 5 2 2" xfId="22478"/>
    <cellStyle name="Calculation 3 2 5 2 2 2" xfId="32158"/>
    <cellStyle name="Calculation 3 2 5 2 3" xfId="18768"/>
    <cellStyle name="Calculation 3 2 5 2 3 2" xfId="28448"/>
    <cellStyle name="Calculation 3 2 5 2 4" xfId="21015"/>
    <cellStyle name="Calculation 3 2 5 2 4 2" xfId="30695"/>
    <cellStyle name="Calculation 3 2 5 2 5" xfId="26460"/>
    <cellStyle name="Calculation 3 2 5 2 6" xfId="25303"/>
    <cellStyle name="Calculation 3 2 5 3" xfId="17888"/>
    <cellStyle name="Calculation 3 2 5 3 2" xfId="23448"/>
    <cellStyle name="Calculation 3 2 5 3 2 2" xfId="33128"/>
    <cellStyle name="Calculation 3 2 5 3 3" xfId="21287"/>
    <cellStyle name="Calculation 3 2 5 3 3 2" xfId="30967"/>
    <cellStyle name="Calculation 3 2 5 3 4" xfId="20712"/>
    <cellStyle name="Calculation 3 2 5 3 4 2" xfId="30392"/>
    <cellStyle name="Calculation 3 2 5 3 5" xfId="27572"/>
    <cellStyle name="Calculation 3 2 5 4" xfId="21943"/>
    <cellStyle name="Calculation 3 2 5 4 2" xfId="31623"/>
    <cellStyle name="Calculation 3 2 5 5" xfId="21532"/>
    <cellStyle name="Calculation 3 2 5 5 2" xfId="31212"/>
    <cellStyle name="Calculation 3 2 5 6" xfId="20576"/>
    <cellStyle name="Calculation 3 2 5 6 2" xfId="30256"/>
    <cellStyle name="Calculation 3 2 5 7" xfId="25417"/>
    <cellStyle name="Calculation 3 2 6" xfId="17088"/>
    <cellStyle name="Calculation 3 2 6 2" xfId="22641"/>
    <cellStyle name="Calculation 3 2 6 2 2" xfId="32321"/>
    <cellStyle name="Calculation 3 2 6 3" xfId="19778"/>
    <cellStyle name="Calculation 3 2 6 3 2" xfId="29458"/>
    <cellStyle name="Calculation 3 2 6 4" xfId="21239"/>
    <cellStyle name="Calculation 3 2 6 4 2" xfId="30919"/>
    <cellStyle name="Calculation 3 2 6 5" xfId="26620"/>
    <cellStyle name="Calculation 3 2 6 6" xfId="26150"/>
    <cellStyle name="Calculation 3 2 7" xfId="17334"/>
    <cellStyle name="Calculation 3 2 7 2" xfId="22894"/>
    <cellStyle name="Calculation 3 2 7 2 2" xfId="32574"/>
    <cellStyle name="Calculation 3 2 7 3" xfId="24032"/>
    <cellStyle name="Calculation 3 2 7 3 2" xfId="33712"/>
    <cellStyle name="Calculation 3 2 7 4" xfId="19038"/>
    <cellStyle name="Calculation 3 2 7 4 2" xfId="28718"/>
    <cellStyle name="Calculation 3 2 7 5" xfId="26324"/>
    <cellStyle name="Calculation 3 2 8" xfId="21664"/>
    <cellStyle name="Calculation 3 2 8 2" xfId="31344"/>
    <cellStyle name="Calculation 3 2 9" xfId="21282"/>
    <cellStyle name="Calculation 3 2 9 2" xfId="30962"/>
    <cellStyle name="Calculation 3 3" xfId="16011"/>
    <cellStyle name="Calculation 3 3 10" xfId="26038"/>
    <cellStyle name="Calculation 3 3 2" xfId="16283"/>
    <cellStyle name="Calculation 3 3 2 2" xfId="16753"/>
    <cellStyle name="Calculation 3 3 2 2 2" xfId="17623"/>
    <cellStyle name="Calculation 3 3 2 2 2 2" xfId="23183"/>
    <cellStyle name="Calculation 3 3 2 2 2 2 2" xfId="32863"/>
    <cellStyle name="Calculation 3 3 2 2 2 3" xfId="20002"/>
    <cellStyle name="Calculation 3 3 2 2 2 3 2" xfId="29682"/>
    <cellStyle name="Calculation 3 3 2 2 2 4" xfId="21578"/>
    <cellStyle name="Calculation 3 3 2 2 2 4 2" xfId="31258"/>
    <cellStyle name="Calculation 3 3 2 2 2 5" xfId="27105"/>
    <cellStyle name="Calculation 3 3 2 2 2 6" xfId="27307"/>
    <cellStyle name="Calculation 3 3 2 2 3" xfId="18304"/>
    <cellStyle name="Calculation 3 3 2 2 3 2" xfId="23864"/>
    <cellStyle name="Calculation 3 3 2 2 3 2 2" xfId="33544"/>
    <cellStyle name="Calculation 3 3 2 2 3 3" xfId="24155"/>
    <cellStyle name="Calculation 3 3 2 2 3 3 2" xfId="33835"/>
    <cellStyle name="Calculation 3 3 2 2 3 4" xfId="24962"/>
    <cellStyle name="Calculation 3 3 2 2 3 4 2" xfId="34642"/>
    <cellStyle name="Calculation 3 3 2 2 3 5" xfId="27988"/>
    <cellStyle name="Calculation 3 3 2 2 4" xfId="22359"/>
    <cellStyle name="Calculation 3 3 2 2 4 2" xfId="32039"/>
    <cellStyle name="Calculation 3 3 2 2 5" xfId="18371"/>
    <cellStyle name="Calculation 3 3 2 2 5 2" xfId="28051"/>
    <cellStyle name="Calculation 3 3 2 2 6" xfId="22841"/>
    <cellStyle name="Calculation 3 3 2 2 6 2" xfId="32521"/>
    <cellStyle name="Calculation 3 3 2 2 7" xfId="25631"/>
    <cellStyle name="Calculation 3 3 2 3" xfId="16619"/>
    <cellStyle name="Calculation 3 3 2 3 2" xfId="17387"/>
    <cellStyle name="Calculation 3 3 2 3 2 2" xfId="22947"/>
    <cellStyle name="Calculation 3 3 2 3 2 2 2" xfId="32627"/>
    <cellStyle name="Calculation 3 3 2 3 2 3" xfId="20958"/>
    <cellStyle name="Calculation 3 3 2 3 2 3 2" xfId="30638"/>
    <cellStyle name="Calculation 3 3 2 3 2 4" xfId="18402"/>
    <cellStyle name="Calculation 3 3 2 3 2 4 2" xfId="28082"/>
    <cellStyle name="Calculation 3 3 2 3 2 5" xfId="26869"/>
    <cellStyle name="Calculation 3 3 2 3 2 6" xfId="25311"/>
    <cellStyle name="Calculation 3 3 2 3 3" xfId="18068"/>
    <cellStyle name="Calculation 3 3 2 3 3 2" xfId="23628"/>
    <cellStyle name="Calculation 3 3 2 3 3 2 2" xfId="33308"/>
    <cellStyle name="Calculation 3 3 2 3 3 3" xfId="21046"/>
    <cellStyle name="Calculation 3 3 2 3 3 3 2" xfId="30726"/>
    <cellStyle name="Calculation 3 3 2 3 3 4" xfId="20036"/>
    <cellStyle name="Calculation 3 3 2 3 3 4 2" xfId="29716"/>
    <cellStyle name="Calculation 3 3 2 3 3 5" xfId="27752"/>
    <cellStyle name="Calculation 3 3 2 3 4" xfId="22123"/>
    <cellStyle name="Calculation 3 3 2 3 4 2" xfId="31803"/>
    <cellStyle name="Calculation 3 3 2 3 5" xfId="24499"/>
    <cellStyle name="Calculation 3 3 2 3 5 2" xfId="34179"/>
    <cellStyle name="Calculation 3 3 2 3 6" xfId="18493"/>
    <cellStyle name="Calculation 3 3 2 3 6 2" xfId="28173"/>
    <cellStyle name="Calculation 3 3 2 3 7" xfId="25582"/>
    <cellStyle name="Calculation 3 3 2 4" xfId="17310"/>
    <cellStyle name="Calculation 3 3 2 4 2" xfId="22870"/>
    <cellStyle name="Calculation 3 3 2 4 2 2" xfId="32550"/>
    <cellStyle name="Calculation 3 3 2 4 3" xfId="18725"/>
    <cellStyle name="Calculation 3 3 2 4 3 2" xfId="28405"/>
    <cellStyle name="Calculation 3 3 2 4 4" xfId="18446"/>
    <cellStyle name="Calculation 3 3 2 4 4 2" xfId="28126"/>
    <cellStyle name="Calculation 3 3 2 4 5" xfId="26803"/>
    <cellStyle name="Calculation 3 3 2 4 6" xfId="27170"/>
    <cellStyle name="Calculation 3 3 2 5" xfId="17798"/>
    <cellStyle name="Calculation 3 3 2 5 2" xfId="23358"/>
    <cellStyle name="Calculation 3 3 2 5 2 2" xfId="33038"/>
    <cellStyle name="Calculation 3 3 2 5 3" xfId="20264"/>
    <cellStyle name="Calculation 3 3 2 5 3 2" xfId="29944"/>
    <cellStyle name="Calculation 3 3 2 5 4" xfId="24625"/>
    <cellStyle name="Calculation 3 3 2 5 4 2" xfId="34305"/>
    <cellStyle name="Calculation 3 3 2 5 5" xfId="27482"/>
    <cellStyle name="Calculation 3 3 2 6" xfId="21853"/>
    <cellStyle name="Calculation 3 3 2 6 2" xfId="31533"/>
    <cellStyle name="Calculation 3 3 2 7" xfId="24008"/>
    <cellStyle name="Calculation 3 3 2 7 2" xfId="33688"/>
    <cellStyle name="Calculation 3 3 2 8" xfId="21036"/>
    <cellStyle name="Calculation 3 3 2 8 2" xfId="30716"/>
    <cellStyle name="Calculation 3 3 2 9" xfId="25489"/>
    <cellStyle name="Calculation 3 3 3" xfId="16171"/>
    <cellStyle name="Calculation 3 3 3 2" xfId="17511"/>
    <cellStyle name="Calculation 3 3 3 2 2" xfId="23071"/>
    <cellStyle name="Calculation 3 3 3 2 2 2" xfId="32751"/>
    <cellStyle name="Calculation 3 3 3 2 3" xfId="20573"/>
    <cellStyle name="Calculation 3 3 3 2 3 2" xfId="30253"/>
    <cellStyle name="Calculation 3 3 3 2 4" xfId="19971"/>
    <cellStyle name="Calculation 3 3 3 2 4 2" xfId="29651"/>
    <cellStyle name="Calculation 3 3 3 2 5" xfId="26993"/>
    <cellStyle name="Calculation 3 3 3 2 6" xfId="25239"/>
    <cellStyle name="Calculation 3 3 3 3" xfId="18192"/>
    <cellStyle name="Calculation 3 3 3 3 2" xfId="23752"/>
    <cellStyle name="Calculation 3 3 3 3 2 2" xfId="33432"/>
    <cellStyle name="Calculation 3 3 3 3 3" xfId="24436"/>
    <cellStyle name="Calculation 3 3 3 3 3 2" xfId="34116"/>
    <cellStyle name="Calculation 3 3 3 3 4" xfId="24797"/>
    <cellStyle name="Calculation 3 3 3 3 4 2" xfId="34477"/>
    <cellStyle name="Calculation 3 3 3 3 5" xfId="27876"/>
    <cellStyle name="Calculation 3 3 3 4" xfId="22247"/>
    <cellStyle name="Calculation 3 3 3 4 2" xfId="31927"/>
    <cellStyle name="Calculation 3 3 3 5" xfId="19487"/>
    <cellStyle name="Calculation 3 3 3 5 2" xfId="29167"/>
    <cellStyle name="Calculation 3 3 3 6" xfId="23945"/>
    <cellStyle name="Calculation 3 3 3 6 2" xfId="33625"/>
    <cellStyle name="Calculation 3 3 3 7" xfId="25885"/>
    <cellStyle name="Calculation 3 3 4" xfId="16507"/>
    <cellStyle name="Calculation 3 3 4 2" xfId="16906"/>
    <cellStyle name="Calculation 3 3 4 2 2" xfId="22459"/>
    <cellStyle name="Calculation 3 3 4 2 2 2" xfId="32139"/>
    <cellStyle name="Calculation 3 3 4 2 3" xfId="18569"/>
    <cellStyle name="Calculation 3 3 4 2 3 2" xfId="28249"/>
    <cellStyle name="Calculation 3 3 4 2 4" xfId="24617"/>
    <cellStyle name="Calculation 3 3 4 2 4 2" xfId="34297"/>
    <cellStyle name="Calculation 3 3 4 2 5" xfId="26441"/>
    <cellStyle name="Calculation 3 3 4 2 6" xfId="25602"/>
    <cellStyle name="Calculation 3 3 4 3" xfId="17956"/>
    <cellStyle name="Calculation 3 3 4 3 2" xfId="23516"/>
    <cellStyle name="Calculation 3 3 4 3 2 2" xfId="33196"/>
    <cellStyle name="Calculation 3 3 4 3 3" xfId="19452"/>
    <cellStyle name="Calculation 3 3 4 3 3 2" xfId="29132"/>
    <cellStyle name="Calculation 3 3 4 3 4" xfId="20173"/>
    <cellStyle name="Calculation 3 3 4 3 4 2" xfId="29853"/>
    <cellStyle name="Calculation 3 3 4 3 5" xfId="27640"/>
    <cellStyle name="Calculation 3 3 4 4" xfId="22011"/>
    <cellStyle name="Calculation 3 3 4 4 2" xfId="31691"/>
    <cellStyle name="Calculation 3 3 4 5" xfId="19787"/>
    <cellStyle name="Calculation 3 3 4 5 2" xfId="29467"/>
    <cellStyle name="Calculation 3 3 4 6" xfId="19841"/>
    <cellStyle name="Calculation 3 3 4 6 2" xfId="29521"/>
    <cellStyle name="Calculation 3 3 4 7" xfId="25618"/>
    <cellStyle name="Calculation 3 3 5" xfId="17161"/>
    <cellStyle name="Calculation 3 3 5 2" xfId="22714"/>
    <cellStyle name="Calculation 3 3 5 2 2" xfId="32394"/>
    <cellStyle name="Calculation 3 3 5 3" xfId="20569"/>
    <cellStyle name="Calculation 3 3 5 3 2" xfId="30249"/>
    <cellStyle name="Calculation 3 3 5 4" xfId="24767"/>
    <cellStyle name="Calculation 3 3 5 4 2" xfId="34447"/>
    <cellStyle name="Calculation 3 3 5 5" xfId="26687"/>
    <cellStyle name="Calculation 3 3 5 6" xfId="25313"/>
    <cellStyle name="Calculation 3 3 6" xfId="17686"/>
    <cellStyle name="Calculation 3 3 6 2" xfId="23246"/>
    <cellStyle name="Calculation 3 3 6 2 2" xfId="32926"/>
    <cellStyle name="Calculation 3 3 6 3" xfId="19753"/>
    <cellStyle name="Calculation 3 3 6 3 2" xfId="29433"/>
    <cellStyle name="Calculation 3 3 6 4" xfId="19611"/>
    <cellStyle name="Calculation 3 3 6 4 2" xfId="29291"/>
    <cellStyle name="Calculation 3 3 6 5" xfId="27370"/>
    <cellStyle name="Calculation 3 3 7" xfId="21737"/>
    <cellStyle name="Calculation 3 3 7 2" xfId="31417"/>
    <cellStyle name="Calculation 3 3 8" xfId="18943"/>
    <cellStyle name="Calculation 3 3 8 2" xfId="28623"/>
    <cellStyle name="Calculation 3 3 9" xfId="24771"/>
    <cellStyle name="Calculation 3 3 9 2" xfId="34451"/>
    <cellStyle name="Calculation 3 4" xfId="16405"/>
    <cellStyle name="Calculation 3 4 2" xfId="16880"/>
    <cellStyle name="Calculation 3 4 2 2" xfId="22433"/>
    <cellStyle name="Calculation 3 4 2 2 2" xfId="32113"/>
    <cellStyle name="Calculation 3 4 2 3" xfId="19750"/>
    <cellStyle name="Calculation 3 4 2 3 2" xfId="29430"/>
    <cellStyle name="Calculation 3 4 2 4" xfId="19118"/>
    <cellStyle name="Calculation 3 4 2 4 2" xfId="28798"/>
    <cellStyle name="Calculation 3 4 2 5" xfId="26415"/>
    <cellStyle name="Calculation 3 4 2 6" xfId="26224"/>
    <cellStyle name="Calculation 3 4 3" xfId="17854"/>
    <cellStyle name="Calculation 3 4 3 2" xfId="23414"/>
    <cellStyle name="Calculation 3 4 3 2 2" xfId="33094"/>
    <cellStyle name="Calculation 3 4 3 3" xfId="24490"/>
    <cellStyle name="Calculation 3 4 3 3 2" xfId="34170"/>
    <cellStyle name="Calculation 3 4 3 4" xfId="24693"/>
    <cellStyle name="Calculation 3 4 3 4 2" xfId="34373"/>
    <cellStyle name="Calculation 3 4 3 5" xfId="27538"/>
    <cellStyle name="Calculation 3 4 4" xfId="21909"/>
    <cellStyle name="Calculation 3 4 4 2" xfId="31589"/>
    <cellStyle name="Calculation 3 4 5" xfId="20862"/>
    <cellStyle name="Calculation 3 4 5 2" xfId="30542"/>
    <cellStyle name="Calculation 3 4 6" xfId="21452"/>
    <cellStyle name="Calculation 3 4 6 2" xfId="31132"/>
    <cellStyle name="Calculation 3 4 7" xfId="25436"/>
    <cellStyle name="Calculation 3 5" xfId="24051"/>
    <cellStyle name="Calculation 3 5 2" xfId="33731"/>
    <cellStyle name="Calculation 4" xfId="309"/>
    <cellStyle name="Calculation 4 2" xfId="15973"/>
    <cellStyle name="Calculation 4 2 10" xfId="20839"/>
    <cellStyle name="Calculation 4 2 10 2" xfId="30519"/>
    <cellStyle name="Calculation 4 2 11" xfId="25214"/>
    <cellStyle name="Calculation 4 2 2" xfId="16065"/>
    <cellStyle name="Calculation 4 2 2 2" xfId="16254"/>
    <cellStyle name="Calculation 4 2 2 2 2" xfId="17594"/>
    <cellStyle name="Calculation 4 2 2 2 2 2" xfId="23154"/>
    <cellStyle name="Calculation 4 2 2 2 2 2 2" xfId="32834"/>
    <cellStyle name="Calculation 4 2 2 2 2 3" xfId="19943"/>
    <cellStyle name="Calculation 4 2 2 2 2 3 2" xfId="29623"/>
    <cellStyle name="Calculation 4 2 2 2 2 4" xfId="20403"/>
    <cellStyle name="Calculation 4 2 2 2 2 4 2" xfId="30083"/>
    <cellStyle name="Calculation 4 2 2 2 2 5" xfId="27076"/>
    <cellStyle name="Calculation 4 2 2 2 2 6" xfId="27278"/>
    <cellStyle name="Calculation 4 2 2 2 3" xfId="18275"/>
    <cellStyle name="Calculation 4 2 2 2 3 2" xfId="23835"/>
    <cellStyle name="Calculation 4 2 2 2 3 2 2" xfId="33515"/>
    <cellStyle name="Calculation 4 2 2 2 3 3" xfId="24044"/>
    <cellStyle name="Calculation 4 2 2 2 3 3 2" xfId="33724"/>
    <cellStyle name="Calculation 4 2 2 2 3 4" xfId="24627"/>
    <cellStyle name="Calculation 4 2 2 2 3 4 2" xfId="34307"/>
    <cellStyle name="Calculation 4 2 2 2 3 5" xfId="27959"/>
    <cellStyle name="Calculation 4 2 2 2 4" xfId="22330"/>
    <cellStyle name="Calculation 4 2 2 2 4 2" xfId="32010"/>
    <cellStyle name="Calculation 4 2 2 2 5" xfId="21636"/>
    <cellStyle name="Calculation 4 2 2 2 5 2" xfId="31316"/>
    <cellStyle name="Calculation 4 2 2 2 6" xfId="21107"/>
    <cellStyle name="Calculation 4 2 2 2 6 2" xfId="30787"/>
    <cellStyle name="Calculation 4 2 2 2 7" xfId="25482"/>
    <cellStyle name="Calculation 4 2 2 3" xfId="16590"/>
    <cellStyle name="Calculation 4 2 2 3 2" xfId="17358"/>
    <cellStyle name="Calculation 4 2 2 3 2 2" xfId="22918"/>
    <cellStyle name="Calculation 4 2 2 3 2 2 2" xfId="32598"/>
    <cellStyle name="Calculation 4 2 2 3 2 3" xfId="20877"/>
    <cellStyle name="Calculation 4 2 2 3 2 3 2" xfId="30557"/>
    <cellStyle name="Calculation 4 2 2 3 2 4" xfId="20713"/>
    <cellStyle name="Calculation 4 2 2 3 2 4 2" xfId="30393"/>
    <cellStyle name="Calculation 4 2 2 3 2 5" xfId="26840"/>
    <cellStyle name="Calculation 4 2 2 3 2 6" xfId="25128"/>
    <cellStyle name="Calculation 4 2 2 3 3" xfId="18039"/>
    <cellStyle name="Calculation 4 2 2 3 3 2" xfId="23599"/>
    <cellStyle name="Calculation 4 2 2 3 3 2 2" xfId="33279"/>
    <cellStyle name="Calculation 4 2 2 3 3 3" xfId="19351"/>
    <cellStyle name="Calculation 4 2 2 3 3 3 2" xfId="29031"/>
    <cellStyle name="Calculation 4 2 2 3 3 4" xfId="19330"/>
    <cellStyle name="Calculation 4 2 2 3 3 4 2" xfId="29010"/>
    <cellStyle name="Calculation 4 2 2 3 3 5" xfId="27723"/>
    <cellStyle name="Calculation 4 2 2 3 4" xfId="22094"/>
    <cellStyle name="Calculation 4 2 2 3 4 2" xfId="31774"/>
    <cellStyle name="Calculation 4 2 2 3 5" xfId="21257"/>
    <cellStyle name="Calculation 4 2 2 3 5 2" xfId="30937"/>
    <cellStyle name="Calculation 4 2 2 3 6" xfId="20489"/>
    <cellStyle name="Calculation 4 2 2 3 6 2" xfId="30169"/>
    <cellStyle name="Calculation 4 2 2 3 7" xfId="25337"/>
    <cellStyle name="Calculation 4 2 2 4" xfId="17336"/>
    <cellStyle name="Calculation 4 2 2 4 2" xfId="22896"/>
    <cellStyle name="Calculation 4 2 2 4 2 2" xfId="32576"/>
    <cellStyle name="Calculation 4 2 2 4 3" xfId="20938"/>
    <cellStyle name="Calculation 4 2 2 4 3 2" xfId="30618"/>
    <cellStyle name="Calculation 4 2 2 4 4" xfId="18961"/>
    <cellStyle name="Calculation 4 2 2 4 4 2" xfId="28641"/>
    <cellStyle name="Calculation 4 2 2 4 5" xfId="26821"/>
    <cellStyle name="Calculation 4 2 2 4 6" xfId="27192"/>
    <cellStyle name="Calculation 4 2 2 5" xfId="17769"/>
    <cellStyle name="Calculation 4 2 2 5 2" xfId="23329"/>
    <cellStyle name="Calculation 4 2 2 5 2 2" xfId="33009"/>
    <cellStyle name="Calculation 4 2 2 5 3" xfId="24459"/>
    <cellStyle name="Calculation 4 2 2 5 3 2" xfId="34139"/>
    <cellStyle name="Calculation 4 2 2 5 4" xfId="19706"/>
    <cellStyle name="Calculation 4 2 2 5 4 2" xfId="29386"/>
    <cellStyle name="Calculation 4 2 2 5 5" xfId="27453"/>
    <cellStyle name="Calculation 4 2 2 6" xfId="21822"/>
    <cellStyle name="Calculation 4 2 2 6 2" xfId="31502"/>
    <cellStyle name="Calculation 4 2 2 7" xfId="19398"/>
    <cellStyle name="Calculation 4 2 2 7 2" xfId="29078"/>
    <cellStyle name="Calculation 4 2 2 8" xfId="24860"/>
    <cellStyle name="Calculation 4 2 2 8 2" xfId="34540"/>
    <cellStyle name="Calculation 4 2 2 9" xfId="26295"/>
    <cellStyle name="Calculation 4 2 3" xfId="16130"/>
    <cellStyle name="Calculation 4 2 3 2" xfId="16675"/>
    <cellStyle name="Calculation 4 2 3 2 2" xfId="17477"/>
    <cellStyle name="Calculation 4 2 3 2 2 2" xfId="23037"/>
    <cellStyle name="Calculation 4 2 3 2 2 2 2" xfId="32717"/>
    <cellStyle name="Calculation 4 2 3 2 2 3" xfId="18733"/>
    <cellStyle name="Calculation 4 2 3 2 2 3 2" xfId="28413"/>
    <cellStyle name="Calculation 4 2 3 2 2 4" xfId="21568"/>
    <cellStyle name="Calculation 4 2 3 2 2 4 2" xfId="31248"/>
    <cellStyle name="Calculation 4 2 3 2 2 5" xfId="26959"/>
    <cellStyle name="Calculation 4 2 3 2 2 6" xfId="25152"/>
    <cellStyle name="Calculation 4 2 3 2 3" xfId="18158"/>
    <cellStyle name="Calculation 4 2 3 2 3 2" xfId="23718"/>
    <cellStyle name="Calculation 4 2 3 2 3 2 2" xfId="33398"/>
    <cellStyle name="Calculation 4 2 3 2 3 3" xfId="24202"/>
    <cellStyle name="Calculation 4 2 3 2 3 3 2" xfId="33882"/>
    <cellStyle name="Calculation 4 2 3 2 3 4" xfId="25027"/>
    <cellStyle name="Calculation 4 2 3 2 3 4 2" xfId="34707"/>
    <cellStyle name="Calculation 4 2 3 2 3 5" xfId="27842"/>
    <cellStyle name="Calculation 4 2 3 2 4" xfId="22213"/>
    <cellStyle name="Calculation 4 2 3 2 4 2" xfId="31893"/>
    <cellStyle name="Calculation 4 2 3 2 5" xfId="20549"/>
    <cellStyle name="Calculation 4 2 3 2 5 2" xfId="30229"/>
    <cellStyle name="Calculation 4 2 3 2 6" xfId="18495"/>
    <cellStyle name="Calculation 4 2 3 2 6 2" xfId="28175"/>
    <cellStyle name="Calculation 4 2 3 2 7" xfId="25394"/>
    <cellStyle name="Calculation 4 2 3 3" xfId="16473"/>
    <cellStyle name="Calculation 4 2 3 3 2" xfId="17026"/>
    <cellStyle name="Calculation 4 2 3 3 2 2" xfId="22579"/>
    <cellStyle name="Calculation 4 2 3 3 2 2 2" xfId="32259"/>
    <cellStyle name="Calculation 4 2 3 3 2 3" xfId="19107"/>
    <cellStyle name="Calculation 4 2 3 3 2 3 2" xfId="28787"/>
    <cellStyle name="Calculation 4 2 3 3 2 4" xfId="18860"/>
    <cellStyle name="Calculation 4 2 3 3 2 4 2" xfId="28540"/>
    <cellStyle name="Calculation 4 2 3 3 2 5" xfId="26561"/>
    <cellStyle name="Calculation 4 2 3 3 2 6" xfId="25535"/>
    <cellStyle name="Calculation 4 2 3 3 3" xfId="17922"/>
    <cellStyle name="Calculation 4 2 3 3 3 2" xfId="23482"/>
    <cellStyle name="Calculation 4 2 3 3 3 2 2" xfId="33162"/>
    <cellStyle name="Calculation 4 2 3 3 3 3" xfId="20953"/>
    <cellStyle name="Calculation 4 2 3 3 3 3 2" xfId="30633"/>
    <cellStyle name="Calculation 4 2 3 3 3 4" xfId="21131"/>
    <cellStyle name="Calculation 4 2 3 3 3 4 2" xfId="30811"/>
    <cellStyle name="Calculation 4 2 3 3 3 5" xfId="27606"/>
    <cellStyle name="Calculation 4 2 3 3 4" xfId="21977"/>
    <cellStyle name="Calculation 4 2 3 3 4 2" xfId="31657"/>
    <cellStyle name="Calculation 4 2 3 3 5" xfId="21489"/>
    <cellStyle name="Calculation 4 2 3 3 5 2" xfId="31169"/>
    <cellStyle name="Calculation 4 2 3 3 6" xfId="21646"/>
    <cellStyle name="Calculation 4 2 3 3 6 2" xfId="31326"/>
    <cellStyle name="Calculation 4 2 3 3 7" xfId="25912"/>
    <cellStyle name="Calculation 4 2 3 4" xfId="17125"/>
    <cellStyle name="Calculation 4 2 3 4 2" xfId="22678"/>
    <cellStyle name="Calculation 4 2 3 4 2 2" xfId="32358"/>
    <cellStyle name="Calculation 4 2 3 4 3" xfId="21502"/>
    <cellStyle name="Calculation 4 2 3 4 3 2" xfId="31182"/>
    <cellStyle name="Calculation 4 2 3 4 4" xfId="19639"/>
    <cellStyle name="Calculation 4 2 3 4 4 2" xfId="29319"/>
    <cellStyle name="Calculation 4 2 3 4 5" xfId="26651"/>
    <cellStyle name="Calculation 4 2 3 4 6" xfId="25978"/>
    <cellStyle name="Calculation 4 2 3 5" xfId="17311"/>
    <cellStyle name="Calculation 4 2 3 5 2" xfId="22871"/>
    <cellStyle name="Calculation 4 2 3 5 2 2" xfId="32551"/>
    <cellStyle name="Calculation 4 2 3 5 3" xfId="21152"/>
    <cellStyle name="Calculation 4 2 3 5 3 2" xfId="30832"/>
    <cellStyle name="Calculation 4 2 3 5 4" xfId="21453"/>
    <cellStyle name="Calculation 4 2 3 5 4 2" xfId="31133"/>
    <cellStyle name="Calculation 4 2 3 5 5" xfId="26340"/>
    <cellStyle name="Calculation 4 2 3 6" xfId="21698"/>
    <cellStyle name="Calculation 4 2 3 6 2" xfId="31378"/>
    <cellStyle name="Calculation 4 2 3 7" xfId="18739"/>
    <cellStyle name="Calculation 4 2 3 7 2" xfId="28419"/>
    <cellStyle name="Calculation 4 2 3 8" xfId="19209"/>
    <cellStyle name="Calculation 4 2 3 8 2" xfId="28889"/>
    <cellStyle name="Calculation 4 2 3 9" xfId="25359"/>
    <cellStyle name="Calculation 4 2 4" xfId="16102"/>
    <cellStyle name="Calculation 4 2 4 2" xfId="17449"/>
    <cellStyle name="Calculation 4 2 4 2 2" xfId="23009"/>
    <cellStyle name="Calculation 4 2 4 2 2 2" xfId="32689"/>
    <cellStyle name="Calculation 4 2 4 2 3" xfId="20214"/>
    <cellStyle name="Calculation 4 2 4 2 3 2" xfId="29894"/>
    <cellStyle name="Calculation 4 2 4 2 4" xfId="20511"/>
    <cellStyle name="Calculation 4 2 4 2 4 2" xfId="30191"/>
    <cellStyle name="Calculation 4 2 4 2 5" xfId="26931"/>
    <cellStyle name="Calculation 4 2 4 2 6" xfId="25188"/>
    <cellStyle name="Calculation 4 2 4 3" xfId="18130"/>
    <cellStyle name="Calculation 4 2 4 3 2" xfId="23690"/>
    <cellStyle name="Calculation 4 2 4 3 2 2" xfId="33370"/>
    <cellStyle name="Calculation 4 2 4 3 3" xfId="24186"/>
    <cellStyle name="Calculation 4 2 4 3 3 2" xfId="33866"/>
    <cellStyle name="Calculation 4 2 4 3 4" xfId="21474"/>
    <cellStyle name="Calculation 4 2 4 3 4 2" xfId="31154"/>
    <cellStyle name="Calculation 4 2 4 3 5" xfId="27814"/>
    <cellStyle name="Calculation 4 2 4 4" xfId="22185"/>
    <cellStyle name="Calculation 4 2 4 4 2" xfId="31865"/>
    <cellStyle name="Calculation 4 2 4 5" xfId="19955"/>
    <cellStyle name="Calculation 4 2 4 5 2" xfId="29635"/>
    <cellStyle name="Calculation 4 2 4 6" xfId="21047"/>
    <cellStyle name="Calculation 4 2 4 6 2" xfId="30727"/>
    <cellStyle name="Calculation 4 2 4 7" xfId="26133"/>
    <cellStyle name="Calculation 4 2 5" xfId="16445"/>
    <cellStyle name="Calculation 4 2 5 2" xfId="16967"/>
    <cellStyle name="Calculation 4 2 5 2 2" xfId="22520"/>
    <cellStyle name="Calculation 4 2 5 2 2 2" xfId="32200"/>
    <cellStyle name="Calculation 4 2 5 2 3" xfId="19214"/>
    <cellStyle name="Calculation 4 2 5 2 3 2" xfId="28894"/>
    <cellStyle name="Calculation 4 2 5 2 4" xfId="24361"/>
    <cellStyle name="Calculation 4 2 5 2 4 2" xfId="34041"/>
    <cellStyle name="Calculation 4 2 5 2 5" xfId="26502"/>
    <cellStyle name="Calculation 4 2 5 2 6" xfId="26261"/>
    <cellStyle name="Calculation 4 2 5 3" xfId="17894"/>
    <cellStyle name="Calculation 4 2 5 3 2" xfId="23454"/>
    <cellStyle name="Calculation 4 2 5 3 2 2" xfId="33134"/>
    <cellStyle name="Calculation 4 2 5 3 3" xfId="20906"/>
    <cellStyle name="Calculation 4 2 5 3 3 2" xfId="30586"/>
    <cellStyle name="Calculation 4 2 5 3 4" xfId="19858"/>
    <cellStyle name="Calculation 4 2 5 3 4 2" xfId="29538"/>
    <cellStyle name="Calculation 4 2 5 3 5" xfId="27578"/>
    <cellStyle name="Calculation 4 2 5 4" xfId="21949"/>
    <cellStyle name="Calculation 4 2 5 4 2" xfId="31629"/>
    <cellStyle name="Calculation 4 2 5 5" xfId="20512"/>
    <cellStyle name="Calculation 4 2 5 5 2" xfId="30192"/>
    <cellStyle name="Calculation 4 2 5 6" xfId="20425"/>
    <cellStyle name="Calculation 4 2 5 6 2" xfId="30105"/>
    <cellStyle name="Calculation 4 2 5 7" xfId="25661"/>
    <cellStyle name="Calculation 4 2 6" xfId="17129"/>
    <cellStyle name="Calculation 4 2 6 2" xfId="22682"/>
    <cellStyle name="Calculation 4 2 6 2 2" xfId="32362"/>
    <cellStyle name="Calculation 4 2 6 3" xfId="18780"/>
    <cellStyle name="Calculation 4 2 6 3 2" xfId="28460"/>
    <cellStyle name="Calculation 4 2 6 4" xfId="22407"/>
    <cellStyle name="Calculation 4 2 6 4 2" xfId="32087"/>
    <cellStyle name="Calculation 4 2 6 5" xfId="26655"/>
    <cellStyle name="Calculation 4 2 6 6" xfId="25568"/>
    <cellStyle name="Calculation 4 2 7" xfId="17338"/>
    <cellStyle name="Calculation 4 2 7 2" xfId="22898"/>
    <cellStyle name="Calculation 4 2 7 2 2" xfId="32578"/>
    <cellStyle name="Calculation 4 2 7 3" xfId="19023"/>
    <cellStyle name="Calculation 4 2 7 3 2" xfId="28703"/>
    <cellStyle name="Calculation 4 2 7 4" xfId="20457"/>
    <cellStyle name="Calculation 4 2 7 4 2" xfId="30137"/>
    <cellStyle name="Calculation 4 2 7 5" xfId="27219"/>
    <cellStyle name="Calculation 4 2 8" xfId="21670"/>
    <cellStyle name="Calculation 4 2 8 2" xfId="31350"/>
    <cellStyle name="Calculation 4 2 9" xfId="21447"/>
    <cellStyle name="Calculation 4 2 9 2" xfId="31127"/>
    <cellStyle name="Calculation 4 3" xfId="16018"/>
    <cellStyle name="Calculation 4 3 10" xfId="25294"/>
    <cellStyle name="Calculation 4 3 2" xfId="16290"/>
    <cellStyle name="Calculation 4 3 2 2" xfId="16760"/>
    <cellStyle name="Calculation 4 3 2 2 2" xfId="17630"/>
    <cellStyle name="Calculation 4 3 2 2 2 2" xfId="23190"/>
    <cellStyle name="Calculation 4 3 2 2 2 2 2" xfId="32870"/>
    <cellStyle name="Calculation 4 3 2 2 2 3" xfId="18592"/>
    <cellStyle name="Calculation 4 3 2 2 2 3 2" xfId="28272"/>
    <cellStyle name="Calculation 4 3 2 2 2 4" xfId="24700"/>
    <cellStyle name="Calculation 4 3 2 2 2 4 2" xfId="34380"/>
    <cellStyle name="Calculation 4 3 2 2 2 5" xfId="27112"/>
    <cellStyle name="Calculation 4 3 2 2 2 6" xfId="27314"/>
    <cellStyle name="Calculation 4 3 2 2 3" xfId="18311"/>
    <cellStyle name="Calculation 4 3 2 2 3 2" xfId="23871"/>
    <cellStyle name="Calculation 4 3 2 2 3 2 2" xfId="33551"/>
    <cellStyle name="Calculation 4 3 2 2 3 3" xfId="24444"/>
    <cellStyle name="Calculation 4 3 2 2 3 3 2" xfId="34124"/>
    <cellStyle name="Calculation 4 3 2 2 3 4" xfId="24691"/>
    <cellStyle name="Calculation 4 3 2 2 3 4 2" xfId="34371"/>
    <cellStyle name="Calculation 4 3 2 2 3 5" xfId="27995"/>
    <cellStyle name="Calculation 4 3 2 2 4" xfId="22366"/>
    <cellStyle name="Calculation 4 3 2 2 4 2" xfId="32046"/>
    <cellStyle name="Calculation 4 3 2 2 5" xfId="20855"/>
    <cellStyle name="Calculation 4 3 2 2 5 2" xfId="30535"/>
    <cellStyle name="Calculation 4 3 2 2 6" xfId="19104"/>
    <cellStyle name="Calculation 4 3 2 2 6 2" xfId="28784"/>
    <cellStyle name="Calculation 4 3 2 2 7" xfId="26199"/>
    <cellStyle name="Calculation 4 3 2 3" xfId="16626"/>
    <cellStyle name="Calculation 4 3 2 3 2" xfId="17394"/>
    <cellStyle name="Calculation 4 3 2 3 2 2" xfId="22954"/>
    <cellStyle name="Calculation 4 3 2 3 2 2 2" xfId="32634"/>
    <cellStyle name="Calculation 4 3 2 3 2 3" xfId="18380"/>
    <cellStyle name="Calculation 4 3 2 3 2 3 2" xfId="28060"/>
    <cellStyle name="Calculation 4 3 2 3 2 4" xfId="24065"/>
    <cellStyle name="Calculation 4 3 2 3 2 4 2" xfId="33745"/>
    <cellStyle name="Calculation 4 3 2 3 2 5" xfId="26876"/>
    <cellStyle name="Calculation 4 3 2 3 2 6" xfId="25315"/>
    <cellStyle name="Calculation 4 3 2 3 3" xfId="18075"/>
    <cellStyle name="Calculation 4 3 2 3 3 2" xfId="23635"/>
    <cellStyle name="Calculation 4 3 2 3 3 2 2" xfId="33315"/>
    <cellStyle name="Calculation 4 3 2 3 3 3" xfId="19765"/>
    <cellStyle name="Calculation 4 3 2 3 3 3 2" xfId="29445"/>
    <cellStyle name="Calculation 4 3 2 3 3 4" xfId="24748"/>
    <cellStyle name="Calculation 4 3 2 3 3 4 2" xfId="34428"/>
    <cellStyle name="Calculation 4 3 2 3 3 5" xfId="27759"/>
    <cellStyle name="Calculation 4 3 2 3 4" xfId="22130"/>
    <cellStyle name="Calculation 4 3 2 3 4 2" xfId="31810"/>
    <cellStyle name="Calculation 4 3 2 3 5" xfId="19655"/>
    <cellStyle name="Calculation 4 3 2 3 5 2" xfId="29335"/>
    <cellStyle name="Calculation 4 3 2 3 6" xfId="21412"/>
    <cellStyle name="Calculation 4 3 2 3 6 2" xfId="31092"/>
    <cellStyle name="Calculation 4 3 2 3 7" xfId="26090"/>
    <cellStyle name="Calculation 4 3 2 4" xfId="17339"/>
    <cellStyle name="Calculation 4 3 2 4 2" xfId="22899"/>
    <cellStyle name="Calculation 4 3 2 4 2 2" xfId="32579"/>
    <cellStyle name="Calculation 4 3 2 4 3" xfId="21488"/>
    <cellStyle name="Calculation 4 3 2 4 3 2" xfId="31168"/>
    <cellStyle name="Calculation 4 3 2 4 4" xfId="18361"/>
    <cellStyle name="Calculation 4 3 2 4 4 2" xfId="28041"/>
    <cellStyle name="Calculation 4 3 2 4 5" xfId="26823"/>
    <cellStyle name="Calculation 4 3 2 4 6" xfId="26392"/>
    <cellStyle name="Calculation 4 3 2 5" xfId="17805"/>
    <cellStyle name="Calculation 4 3 2 5 2" xfId="23365"/>
    <cellStyle name="Calculation 4 3 2 5 2 2" xfId="33045"/>
    <cellStyle name="Calculation 4 3 2 5 3" xfId="19894"/>
    <cellStyle name="Calculation 4 3 2 5 3 2" xfId="29574"/>
    <cellStyle name="Calculation 4 3 2 5 4" xfId="19733"/>
    <cellStyle name="Calculation 4 3 2 5 4 2" xfId="29413"/>
    <cellStyle name="Calculation 4 3 2 5 5" xfId="27489"/>
    <cellStyle name="Calculation 4 3 2 6" xfId="21860"/>
    <cellStyle name="Calculation 4 3 2 6 2" xfId="31540"/>
    <cellStyle name="Calculation 4 3 2 7" xfId="21080"/>
    <cellStyle name="Calculation 4 3 2 7 2" xfId="30760"/>
    <cellStyle name="Calculation 4 3 2 8" xfId="19420"/>
    <cellStyle name="Calculation 4 3 2 8 2" xfId="29100"/>
    <cellStyle name="Calculation 4 3 2 9" xfId="25544"/>
    <cellStyle name="Calculation 4 3 3" xfId="16179"/>
    <cellStyle name="Calculation 4 3 3 2" xfId="17519"/>
    <cellStyle name="Calculation 4 3 3 2 2" xfId="23079"/>
    <cellStyle name="Calculation 4 3 3 2 2 2" xfId="32759"/>
    <cellStyle name="Calculation 4 3 3 2 3" xfId="21466"/>
    <cellStyle name="Calculation 4 3 3 2 3 2" xfId="31146"/>
    <cellStyle name="Calculation 4 3 3 2 4" xfId="24910"/>
    <cellStyle name="Calculation 4 3 3 2 4 2" xfId="34590"/>
    <cellStyle name="Calculation 4 3 3 2 5" xfId="27001"/>
    <cellStyle name="Calculation 4 3 3 2 6" xfId="25322"/>
    <cellStyle name="Calculation 4 3 3 3" xfId="18200"/>
    <cellStyle name="Calculation 4 3 3 3 2" xfId="23760"/>
    <cellStyle name="Calculation 4 3 3 3 2 2" xfId="33440"/>
    <cellStyle name="Calculation 4 3 3 3 3" xfId="24317"/>
    <cellStyle name="Calculation 4 3 3 3 3 2" xfId="33997"/>
    <cellStyle name="Calculation 4 3 3 3 4" xfId="24981"/>
    <cellStyle name="Calculation 4 3 3 3 4 2" xfId="34661"/>
    <cellStyle name="Calculation 4 3 3 3 5" xfId="27884"/>
    <cellStyle name="Calculation 4 3 3 4" xfId="22255"/>
    <cellStyle name="Calculation 4 3 3 4 2" xfId="31935"/>
    <cellStyle name="Calculation 4 3 3 5" xfId="18579"/>
    <cellStyle name="Calculation 4 3 3 5 2" xfId="28259"/>
    <cellStyle name="Calculation 4 3 3 6" xfId="24449"/>
    <cellStyle name="Calculation 4 3 3 6 2" xfId="34129"/>
    <cellStyle name="Calculation 4 3 3 7" xfId="25856"/>
    <cellStyle name="Calculation 4 3 4" xfId="16515"/>
    <cellStyle name="Calculation 4 3 4 2" xfId="17142"/>
    <cellStyle name="Calculation 4 3 4 2 2" xfId="22695"/>
    <cellStyle name="Calculation 4 3 4 2 2 2" xfId="32375"/>
    <cellStyle name="Calculation 4 3 4 2 3" xfId="20696"/>
    <cellStyle name="Calculation 4 3 4 2 3 2" xfId="30376"/>
    <cellStyle name="Calculation 4 3 4 2 4" xfId="21164"/>
    <cellStyle name="Calculation 4 3 4 2 4 2" xfId="30844"/>
    <cellStyle name="Calculation 4 3 4 2 5" xfId="26668"/>
    <cellStyle name="Calculation 4 3 4 2 6" xfId="25204"/>
    <cellStyle name="Calculation 4 3 4 3" xfId="17964"/>
    <cellStyle name="Calculation 4 3 4 3 2" xfId="23524"/>
    <cellStyle name="Calculation 4 3 4 3 2 2" xfId="33204"/>
    <cellStyle name="Calculation 4 3 4 3 3" xfId="24266"/>
    <cellStyle name="Calculation 4 3 4 3 3 2" xfId="33946"/>
    <cellStyle name="Calculation 4 3 4 3 4" xfId="20810"/>
    <cellStyle name="Calculation 4 3 4 3 4 2" xfId="30490"/>
    <cellStyle name="Calculation 4 3 4 3 5" xfId="27648"/>
    <cellStyle name="Calculation 4 3 4 4" xfId="22019"/>
    <cellStyle name="Calculation 4 3 4 4 2" xfId="31699"/>
    <cellStyle name="Calculation 4 3 4 5" xfId="19165"/>
    <cellStyle name="Calculation 4 3 4 5 2" xfId="28845"/>
    <cellStyle name="Calculation 4 3 4 6" xfId="21134"/>
    <cellStyle name="Calculation 4 3 4 6 2" xfId="30814"/>
    <cellStyle name="Calculation 4 3 4 7" xfId="25803"/>
    <cellStyle name="Calculation 4 3 5" xfId="17181"/>
    <cellStyle name="Calculation 4 3 5 2" xfId="22734"/>
    <cellStyle name="Calculation 4 3 5 2 2" xfId="32414"/>
    <cellStyle name="Calculation 4 3 5 3" xfId="23982"/>
    <cellStyle name="Calculation 4 3 5 3 2" xfId="33662"/>
    <cellStyle name="Calculation 4 3 5 4" xfId="19885"/>
    <cellStyle name="Calculation 4 3 5 4 2" xfId="29565"/>
    <cellStyle name="Calculation 4 3 5 5" xfId="26702"/>
    <cellStyle name="Calculation 4 3 5 6" xfId="26696"/>
    <cellStyle name="Calculation 4 3 6" xfId="17694"/>
    <cellStyle name="Calculation 4 3 6 2" xfId="23254"/>
    <cellStyle name="Calculation 4 3 6 2 2" xfId="32934"/>
    <cellStyle name="Calculation 4 3 6 3" xfId="20415"/>
    <cellStyle name="Calculation 4 3 6 3 2" xfId="30095"/>
    <cellStyle name="Calculation 4 3 6 4" xfId="24739"/>
    <cellStyle name="Calculation 4 3 6 4 2" xfId="34419"/>
    <cellStyle name="Calculation 4 3 6 5" xfId="27378"/>
    <cellStyle name="Calculation 4 3 7" xfId="21745"/>
    <cellStyle name="Calculation 4 3 7 2" xfId="31425"/>
    <cellStyle name="Calculation 4 3 8" xfId="19479"/>
    <cellStyle name="Calculation 4 3 8 2" xfId="29159"/>
    <cellStyle name="Calculation 4 3 9" xfId="18469"/>
    <cellStyle name="Calculation 4 3 9 2" xfId="28149"/>
    <cellStyle name="Calculation 4 4" xfId="16411"/>
    <cellStyle name="Calculation 4 4 2" xfId="16933"/>
    <cellStyle name="Calculation 4 4 2 2" xfId="22486"/>
    <cellStyle name="Calculation 4 4 2 2 2" xfId="32166"/>
    <cellStyle name="Calculation 4 4 2 3" xfId="19903"/>
    <cellStyle name="Calculation 4 4 2 3 2" xfId="29583"/>
    <cellStyle name="Calculation 4 4 2 4" xfId="20771"/>
    <cellStyle name="Calculation 4 4 2 4 2" xfId="30451"/>
    <cellStyle name="Calculation 4 4 2 5" xfId="26468"/>
    <cellStyle name="Calculation 4 4 2 6" xfId="25400"/>
    <cellStyle name="Calculation 4 4 3" xfId="17860"/>
    <cellStyle name="Calculation 4 4 3 2" xfId="23420"/>
    <cellStyle name="Calculation 4 4 3 2 2" xfId="33100"/>
    <cellStyle name="Calculation 4 4 3 3" xfId="20014"/>
    <cellStyle name="Calculation 4 4 3 3 2" xfId="29694"/>
    <cellStyle name="Calculation 4 4 3 4" xfId="21120"/>
    <cellStyle name="Calculation 4 4 3 4 2" xfId="30800"/>
    <cellStyle name="Calculation 4 4 3 5" xfId="27544"/>
    <cellStyle name="Calculation 4 4 4" xfId="21915"/>
    <cellStyle name="Calculation 4 4 4 2" xfId="31595"/>
    <cellStyle name="Calculation 4 4 5" xfId="18797"/>
    <cellStyle name="Calculation 4 4 5 2" xfId="28477"/>
    <cellStyle name="Calculation 4 4 6" xfId="21425"/>
    <cellStyle name="Calculation 4 4 6 2" xfId="31105"/>
    <cellStyle name="Calculation 4 4 7" xfId="25732"/>
    <cellStyle name="Calculation 4 5" xfId="23913"/>
    <cellStyle name="Calculation 4 5 2" xfId="33593"/>
    <cellStyle name="Calculation 5" xfId="800"/>
    <cellStyle name="Calculation 5 2" xfId="15978"/>
    <cellStyle name="Calculation 5 2 10" xfId="19167"/>
    <cellStyle name="Calculation 5 2 10 2" xfId="28847"/>
    <cellStyle name="Calculation 5 2 11" xfId="25522"/>
    <cellStyle name="Calculation 5 2 2" xfId="16070"/>
    <cellStyle name="Calculation 5 2 2 2" xfId="16259"/>
    <cellStyle name="Calculation 5 2 2 2 2" xfId="17599"/>
    <cellStyle name="Calculation 5 2 2 2 2 2" xfId="23159"/>
    <cellStyle name="Calculation 5 2 2 2 2 2 2" xfId="32839"/>
    <cellStyle name="Calculation 5 2 2 2 2 3" xfId="21327"/>
    <cellStyle name="Calculation 5 2 2 2 2 3 2" xfId="31007"/>
    <cellStyle name="Calculation 5 2 2 2 2 4" xfId="20486"/>
    <cellStyle name="Calculation 5 2 2 2 2 4 2" xfId="30166"/>
    <cellStyle name="Calculation 5 2 2 2 2 5" xfId="27081"/>
    <cellStyle name="Calculation 5 2 2 2 2 6" xfId="27283"/>
    <cellStyle name="Calculation 5 2 2 2 3" xfId="18280"/>
    <cellStyle name="Calculation 5 2 2 2 3 2" xfId="23840"/>
    <cellStyle name="Calculation 5 2 2 2 3 2 2" xfId="33520"/>
    <cellStyle name="Calculation 5 2 2 2 3 3" xfId="20618"/>
    <cellStyle name="Calculation 5 2 2 2 3 3 2" xfId="30298"/>
    <cellStyle name="Calculation 5 2 2 2 3 4" xfId="25039"/>
    <cellStyle name="Calculation 5 2 2 2 3 4 2" xfId="34719"/>
    <cellStyle name="Calculation 5 2 2 2 3 5" xfId="27964"/>
    <cellStyle name="Calculation 5 2 2 2 4" xfId="22335"/>
    <cellStyle name="Calculation 5 2 2 2 4 2" xfId="32015"/>
    <cellStyle name="Calculation 5 2 2 2 5" xfId="19173"/>
    <cellStyle name="Calculation 5 2 2 2 5 2" xfId="28853"/>
    <cellStyle name="Calculation 5 2 2 2 6" xfId="20848"/>
    <cellStyle name="Calculation 5 2 2 2 6 2" xfId="30528"/>
    <cellStyle name="Calculation 5 2 2 2 7" xfId="25819"/>
    <cellStyle name="Calculation 5 2 2 3" xfId="16595"/>
    <cellStyle name="Calculation 5 2 2 3 2" xfId="17363"/>
    <cellStyle name="Calculation 5 2 2 3 2 2" xfId="22923"/>
    <cellStyle name="Calculation 5 2 2 3 2 2 2" xfId="32603"/>
    <cellStyle name="Calculation 5 2 2 3 2 3" xfId="21105"/>
    <cellStyle name="Calculation 5 2 2 3 2 3 2" xfId="30785"/>
    <cellStyle name="Calculation 5 2 2 3 2 4" xfId="24980"/>
    <cellStyle name="Calculation 5 2 2 3 2 4 2" xfId="34660"/>
    <cellStyle name="Calculation 5 2 2 3 2 5" xfId="26845"/>
    <cellStyle name="Calculation 5 2 2 3 2 6" xfId="25129"/>
    <cellStyle name="Calculation 5 2 2 3 3" xfId="18044"/>
    <cellStyle name="Calculation 5 2 2 3 3 2" xfId="23604"/>
    <cellStyle name="Calculation 5 2 2 3 3 2 2" xfId="33284"/>
    <cellStyle name="Calculation 5 2 2 3 3 3" xfId="20251"/>
    <cellStyle name="Calculation 5 2 2 3 3 3 2" xfId="29931"/>
    <cellStyle name="Calculation 5 2 2 3 3 4" xfId="19274"/>
    <cellStyle name="Calculation 5 2 2 3 3 4 2" xfId="28954"/>
    <cellStyle name="Calculation 5 2 2 3 3 5" xfId="27728"/>
    <cellStyle name="Calculation 5 2 2 3 4" xfId="22099"/>
    <cellStyle name="Calculation 5 2 2 3 4 2" xfId="31779"/>
    <cellStyle name="Calculation 5 2 2 3 5" xfId="20031"/>
    <cellStyle name="Calculation 5 2 2 3 5 2" xfId="29711"/>
    <cellStyle name="Calculation 5 2 2 3 6" xfId="18433"/>
    <cellStyle name="Calculation 5 2 2 3 6 2" xfId="28113"/>
    <cellStyle name="Calculation 5 2 2 3 7" xfId="25563"/>
    <cellStyle name="Calculation 5 2 2 4" xfId="17272"/>
    <cellStyle name="Calculation 5 2 2 4 2" xfId="22824"/>
    <cellStyle name="Calculation 5 2 2 4 2 2" xfId="32504"/>
    <cellStyle name="Calculation 5 2 2 4 3" xfId="19408"/>
    <cellStyle name="Calculation 5 2 2 4 3 2" xfId="29088"/>
    <cellStyle name="Calculation 5 2 2 4 4" xfId="18850"/>
    <cellStyle name="Calculation 5 2 2 4 4 2" xfId="28530"/>
    <cellStyle name="Calculation 5 2 2 4 5" xfId="26777"/>
    <cellStyle name="Calculation 5 2 2 4 6" xfId="27166"/>
    <cellStyle name="Calculation 5 2 2 5" xfId="17774"/>
    <cellStyle name="Calculation 5 2 2 5 2" xfId="23334"/>
    <cellStyle name="Calculation 5 2 2 5 2 2" xfId="33014"/>
    <cellStyle name="Calculation 5 2 2 5 3" xfId="21310"/>
    <cellStyle name="Calculation 5 2 2 5 3 2" xfId="30990"/>
    <cellStyle name="Calculation 5 2 2 5 4" xfId="24424"/>
    <cellStyle name="Calculation 5 2 2 5 4 2" xfId="34104"/>
    <cellStyle name="Calculation 5 2 2 5 5" xfId="27458"/>
    <cellStyle name="Calculation 5 2 2 6" xfId="21827"/>
    <cellStyle name="Calculation 5 2 2 6 2" xfId="31507"/>
    <cellStyle name="Calculation 5 2 2 7" xfId="19240"/>
    <cellStyle name="Calculation 5 2 2 7 2" xfId="28920"/>
    <cellStyle name="Calculation 5 2 2 8" xfId="24684"/>
    <cellStyle name="Calculation 5 2 2 8 2" xfId="34364"/>
    <cellStyle name="Calculation 5 2 2 9" xfId="25495"/>
    <cellStyle name="Calculation 5 2 3" xfId="16139"/>
    <cellStyle name="Calculation 5 2 3 2" xfId="16684"/>
    <cellStyle name="Calculation 5 2 3 2 2" xfId="17486"/>
    <cellStyle name="Calculation 5 2 3 2 2 2" xfId="23046"/>
    <cellStyle name="Calculation 5 2 3 2 2 2 2" xfId="32726"/>
    <cellStyle name="Calculation 5 2 3 2 2 3" xfId="21465"/>
    <cellStyle name="Calculation 5 2 3 2 2 3 2" xfId="31145"/>
    <cellStyle name="Calculation 5 2 3 2 2 4" xfId="19116"/>
    <cellStyle name="Calculation 5 2 3 2 2 4 2" xfId="28796"/>
    <cellStyle name="Calculation 5 2 3 2 2 5" xfId="26968"/>
    <cellStyle name="Calculation 5 2 3 2 2 6" xfId="25151"/>
    <cellStyle name="Calculation 5 2 3 2 3" xfId="18167"/>
    <cellStyle name="Calculation 5 2 3 2 3 2" xfId="23727"/>
    <cellStyle name="Calculation 5 2 3 2 3 2 2" xfId="33407"/>
    <cellStyle name="Calculation 5 2 3 2 3 3" xfId="24559"/>
    <cellStyle name="Calculation 5 2 3 2 3 3 2" xfId="34239"/>
    <cellStyle name="Calculation 5 2 3 2 3 4" xfId="24831"/>
    <cellStyle name="Calculation 5 2 3 2 3 4 2" xfId="34511"/>
    <cellStyle name="Calculation 5 2 3 2 3 5" xfId="27851"/>
    <cellStyle name="Calculation 5 2 3 2 4" xfId="22222"/>
    <cellStyle name="Calculation 5 2 3 2 4 2" xfId="31902"/>
    <cellStyle name="Calculation 5 2 3 2 5" xfId="18762"/>
    <cellStyle name="Calculation 5 2 3 2 5 2" xfId="28442"/>
    <cellStyle name="Calculation 5 2 3 2 6" xfId="19078"/>
    <cellStyle name="Calculation 5 2 3 2 6 2" xfId="28758"/>
    <cellStyle name="Calculation 5 2 3 2 7" xfId="25965"/>
    <cellStyle name="Calculation 5 2 3 3" xfId="16482"/>
    <cellStyle name="Calculation 5 2 3 3 2" xfId="17025"/>
    <cellStyle name="Calculation 5 2 3 3 2 2" xfId="22578"/>
    <cellStyle name="Calculation 5 2 3 3 2 2 2" xfId="32258"/>
    <cellStyle name="Calculation 5 2 3 3 2 3" xfId="19899"/>
    <cellStyle name="Calculation 5 2 3 3 2 3 2" xfId="29579"/>
    <cellStyle name="Calculation 5 2 3 3 2 4" xfId="20187"/>
    <cellStyle name="Calculation 5 2 3 3 2 4 2" xfId="29867"/>
    <cellStyle name="Calculation 5 2 3 3 2 5" xfId="26560"/>
    <cellStyle name="Calculation 5 2 3 3 2 6" xfId="26076"/>
    <cellStyle name="Calculation 5 2 3 3 3" xfId="17931"/>
    <cellStyle name="Calculation 5 2 3 3 3 2" xfId="23491"/>
    <cellStyle name="Calculation 5 2 3 3 3 2 2" xfId="33171"/>
    <cellStyle name="Calculation 5 2 3 3 3 3" xfId="18698"/>
    <cellStyle name="Calculation 5 2 3 3 3 3 2" xfId="28378"/>
    <cellStyle name="Calculation 5 2 3 3 3 4" xfId="24750"/>
    <cellStyle name="Calculation 5 2 3 3 3 4 2" xfId="34430"/>
    <cellStyle name="Calculation 5 2 3 3 3 5" xfId="27615"/>
    <cellStyle name="Calculation 5 2 3 3 4" xfId="21986"/>
    <cellStyle name="Calculation 5 2 3 3 4 2" xfId="31666"/>
    <cellStyle name="Calculation 5 2 3 3 5" xfId="19438"/>
    <cellStyle name="Calculation 5 2 3 3 5 2" xfId="29118"/>
    <cellStyle name="Calculation 5 2 3 3 6" xfId="24300"/>
    <cellStyle name="Calculation 5 2 3 3 6 2" xfId="33980"/>
    <cellStyle name="Calculation 5 2 3 3 7" xfId="26198"/>
    <cellStyle name="Calculation 5 2 3 4" xfId="17084"/>
    <cellStyle name="Calculation 5 2 3 4 2" xfId="22637"/>
    <cellStyle name="Calculation 5 2 3 4 2 2" xfId="32317"/>
    <cellStyle name="Calculation 5 2 3 4 3" xfId="19895"/>
    <cellStyle name="Calculation 5 2 3 4 3 2" xfId="29575"/>
    <cellStyle name="Calculation 5 2 3 4 4" xfId="20828"/>
    <cellStyle name="Calculation 5 2 3 4 4 2" xfId="30508"/>
    <cellStyle name="Calculation 5 2 3 4 5" xfId="26616"/>
    <cellStyle name="Calculation 5 2 3 4 6" xfId="25416"/>
    <cellStyle name="Calculation 5 2 3 5" xfId="17301"/>
    <cellStyle name="Calculation 5 2 3 5 2" xfId="22861"/>
    <cellStyle name="Calculation 5 2 3 5 2 2" xfId="32541"/>
    <cellStyle name="Calculation 5 2 3 5 3" xfId="24466"/>
    <cellStyle name="Calculation 5 2 3 5 3 2" xfId="34146"/>
    <cellStyle name="Calculation 5 2 3 5 4" xfId="18472"/>
    <cellStyle name="Calculation 5 2 3 5 4 2" xfId="28152"/>
    <cellStyle name="Calculation 5 2 3 5 5" xfId="26321"/>
    <cellStyle name="Calculation 5 2 3 6" xfId="21708"/>
    <cellStyle name="Calculation 5 2 3 6 2" xfId="31388"/>
    <cellStyle name="Calculation 5 2 3 7" xfId="20082"/>
    <cellStyle name="Calculation 5 2 3 7 2" xfId="29762"/>
    <cellStyle name="Calculation 5 2 3 8" xfId="24819"/>
    <cellStyle name="Calculation 5 2 3 8 2" xfId="34499"/>
    <cellStyle name="Calculation 5 2 3 9" xfId="26146"/>
    <cellStyle name="Calculation 5 2 4" xfId="16107"/>
    <cellStyle name="Calculation 5 2 4 2" xfId="17454"/>
    <cellStyle name="Calculation 5 2 4 2 2" xfId="23014"/>
    <cellStyle name="Calculation 5 2 4 2 2 2" xfId="32694"/>
    <cellStyle name="Calculation 5 2 4 2 3" xfId="21366"/>
    <cellStyle name="Calculation 5 2 4 2 3 2" xfId="31046"/>
    <cellStyle name="Calculation 5 2 4 2 4" xfId="19089"/>
    <cellStyle name="Calculation 5 2 4 2 4 2" xfId="28769"/>
    <cellStyle name="Calculation 5 2 4 2 5" xfId="26936"/>
    <cellStyle name="Calculation 5 2 4 2 6" xfId="25756"/>
    <cellStyle name="Calculation 5 2 4 3" xfId="18135"/>
    <cellStyle name="Calculation 5 2 4 3 2" xfId="23695"/>
    <cellStyle name="Calculation 5 2 4 3 2 2" xfId="33375"/>
    <cellStyle name="Calculation 5 2 4 3 3" xfId="23976"/>
    <cellStyle name="Calculation 5 2 4 3 3 2" xfId="33656"/>
    <cellStyle name="Calculation 5 2 4 3 4" xfId="20572"/>
    <cellStyle name="Calculation 5 2 4 3 4 2" xfId="30252"/>
    <cellStyle name="Calculation 5 2 4 3 5" xfId="27819"/>
    <cellStyle name="Calculation 5 2 4 4" xfId="22190"/>
    <cellStyle name="Calculation 5 2 4 4 2" xfId="31870"/>
    <cellStyle name="Calculation 5 2 4 5" xfId="24432"/>
    <cellStyle name="Calculation 5 2 4 5 2" xfId="34112"/>
    <cellStyle name="Calculation 5 2 4 6" xfId="21549"/>
    <cellStyle name="Calculation 5 2 4 6 2" xfId="31229"/>
    <cellStyle name="Calculation 5 2 4 7" xfId="25970"/>
    <cellStyle name="Calculation 5 2 5" xfId="16450"/>
    <cellStyle name="Calculation 5 2 5 2" xfId="17030"/>
    <cellStyle name="Calculation 5 2 5 2 2" xfId="22583"/>
    <cellStyle name="Calculation 5 2 5 2 2 2" xfId="32263"/>
    <cellStyle name="Calculation 5 2 5 2 3" xfId="18766"/>
    <cellStyle name="Calculation 5 2 5 2 3 2" xfId="28446"/>
    <cellStyle name="Calculation 5 2 5 2 4" xfId="24480"/>
    <cellStyle name="Calculation 5 2 5 2 4 2" xfId="34160"/>
    <cellStyle name="Calculation 5 2 5 2 5" xfId="26565"/>
    <cellStyle name="Calculation 5 2 5 2 6" xfId="26269"/>
    <cellStyle name="Calculation 5 2 5 3" xfId="17899"/>
    <cellStyle name="Calculation 5 2 5 3 2" xfId="23459"/>
    <cellStyle name="Calculation 5 2 5 3 2 2" xfId="33139"/>
    <cellStyle name="Calculation 5 2 5 3 3" xfId="24163"/>
    <cellStyle name="Calculation 5 2 5 3 3 2" xfId="33843"/>
    <cellStyle name="Calculation 5 2 5 3 4" xfId="24228"/>
    <cellStyle name="Calculation 5 2 5 3 4 2" xfId="33908"/>
    <cellStyle name="Calculation 5 2 5 3 5" xfId="27583"/>
    <cellStyle name="Calculation 5 2 5 4" xfId="21954"/>
    <cellStyle name="Calculation 5 2 5 4 2" xfId="31634"/>
    <cellStyle name="Calculation 5 2 5 5" xfId="21372"/>
    <cellStyle name="Calculation 5 2 5 5 2" xfId="31052"/>
    <cellStyle name="Calculation 5 2 5 6" xfId="19141"/>
    <cellStyle name="Calculation 5 2 5 6 2" xfId="28821"/>
    <cellStyle name="Calculation 5 2 5 7" xfId="26209"/>
    <cellStyle name="Calculation 5 2 6" xfId="17237"/>
    <cellStyle name="Calculation 5 2 6 2" xfId="22790"/>
    <cellStyle name="Calculation 5 2 6 2 2" xfId="32470"/>
    <cellStyle name="Calculation 5 2 6 3" xfId="19696"/>
    <cellStyle name="Calculation 5 2 6 3 2" xfId="29376"/>
    <cellStyle name="Calculation 5 2 6 4" xfId="24075"/>
    <cellStyle name="Calculation 5 2 6 4 2" xfId="33755"/>
    <cellStyle name="Calculation 5 2 6 5" xfId="26751"/>
    <cellStyle name="Calculation 5 2 6 6" xfId="26361"/>
    <cellStyle name="Calculation 5 2 7" xfId="17294"/>
    <cellStyle name="Calculation 5 2 7 2" xfId="22854"/>
    <cellStyle name="Calculation 5 2 7 2 2" xfId="32534"/>
    <cellStyle name="Calculation 5 2 7 3" xfId="24409"/>
    <cellStyle name="Calculation 5 2 7 3 2" xfId="34089"/>
    <cellStyle name="Calculation 5 2 7 4" xfId="20129"/>
    <cellStyle name="Calculation 5 2 7 4 2" xfId="29809"/>
    <cellStyle name="Calculation 5 2 7 5" xfId="27203"/>
    <cellStyle name="Calculation 5 2 8" xfId="21675"/>
    <cellStyle name="Calculation 5 2 8 2" xfId="31355"/>
    <cellStyle name="Calculation 5 2 9" xfId="18631"/>
    <cellStyle name="Calculation 5 2 9 2" xfId="28311"/>
    <cellStyle name="Calculation 5 3" xfId="16023"/>
    <cellStyle name="Calculation 5 3 10" xfId="25389"/>
    <cellStyle name="Calculation 5 3 2" xfId="16295"/>
    <cellStyle name="Calculation 5 3 2 2" xfId="16765"/>
    <cellStyle name="Calculation 5 3 2 2 2" xfId="17635"/>
    <cellStyle name="Calculation 5 3 2 2 2 2" xfId="23195"/>
    <cellStyle name="Calculation 5 3 2 2 2 2 2" xfId="32875"/>
    <cellStyle name="Calculation 5 3 2 2 2 3" xfId="19486"/>
    <cellStyle name="Calculation 5 3 2 2 2 3 2" xfId="29166"/>
    <cellStyle name="Calculation 5 3 2 2 2 4" xfId="21091"/>
    <cellStyle name="Calculation 5 3 2 2 2 4 2" xfId="30771"/>
    <cellStyle name="Calculation 5 3 2 2 2 5" xfId="27117"/>
    <cellStyle name="Calculation 5 3 2 2 2 6" xfId="27319"/>
    <cellStyle name="Calculation 5 3 2 2 3" xfId="18316"/>
    <cellStyle name="Calculation 5 3 2 2 3 2" xfId="23876"/>
    <cellStyle name="Calculation 5 3 2 2 3 2 2" xfId="33556"/>
    <cellStyle name="Calculation 5 3 2 2 3 3" xfId="24576"/>
    <cellStyle name="Calculation 5 3 2 2 3 3 2" xfId="34256"/>
    <cellStyle name="Calculation 5 3 2 2 3 4" xfId="24888"/>
    <cellStyle name="Calculation 5 3 2 2 3 4 2" xfId="34568"/>
    <cellStyle name="Calculation 5 3 2 2 3 5" xfId="28000"/>
    <cellStyle name="Calculation 5 3 2 2 4" xfId="22371"/>
    <cellStyle name="Calculation 5 3 2 2 4 2" xfId="32051"/>
    <cellStyle name="Calculation 5 3 2 2 5" xfId="19810"/>
    <cellStyle name="Calculation 5 3 2 2 5 2" xfId="29490"/>
    <cellStyle name="Calculation 5 3 2 2 6" xfId="20033"/>
    <cellStyle name="Calculation 5 3 2 2 6 2" xfId="29713"/>
    <cellStyle name="Calculation 5 3 2 2 7" xfId="25398"/>
    <cellStyle name="Calculation 5 3 2 3" xfId="16631"/>
    <cellStyle name="Calculation 5 3 2 3 2" xfId="17399"/>
    <cellStyle name="Calculation 5 3 2 3 2 2" xfId="22959"/>
    <cellStyle name="Calculation 5 3 2 3 2 2 2" xfId="32639"/>
    <cellStyle name="Calculation 5 3 2 3 2 3" xfId="18537"/>
    <cellStyle name="Calculation 5 3 2 3 2 3 2" xfId="28217"/>
    <cellStyle name="Calculation 5 3 2 3 2 4" xfId="20597"/>
    <cellStyle name="Calculation 5 3 2 3 2 4 2" xfId="30277"/>
    <cellStyle name="Calculation 5 3 2 3 2 5" xfId="26881"/>
    <cellStyle name="Calculation 5 3 2 3 2 6" xfId="25083"/>
    <cellStyle name="Calculation 5 3 2 3 3" xfId="18080"/>
    <cellStyle name="Calculation 5 3 2 3 3 2" xfId="23640"/>
    <cellStyle name="Calculation 5 3 2 3 3 2 2" xfId="33320"/>
    <cellStyle name="Calculation 5 3 2 3 3 3" xfId="19369"/>
    <cellStyle name="Calculation 5 3 2 3 3 3 2" xfId="29049"/>
    <cellStyle name="Calculation 5 3 2 3 3 4" xfId="21104"/>
    <cellStyle name="Calculation 5 3 2 3 3 4 2" xfId="30784"/>
    <cellStyle name="Calculation 5 3 2 3 3 5" xfId="27764"/>
    <cellStyle name="Calculation 5 3 2 3 4" xfId="22135"/>
    <cellStyle name="Calculation 5 3 2 3 4 2" xfId="31815"/>
    <cellStyle name="Calculation 5 3 2 3 5" xfId="20211"/>
    <cellStyle name="Calculation 5 3 2 3 5 2" xfId="29891"/>
    <cellStyle name="Calculation 5 3 2 3 6" xfId="24855"/>
    <cellStyle name="Calculation 5 3 2 3 6 2" xfId="34535"/>
    <cellStyle name="Calculation 5 3 2 3 7" xfId="26283"/>
    <cellStyle name="Calculation 5 3 2 4" xfId="17263"/>
    <cellStyle name="Calculation 5 3 2 4 2" xfId="22815"/>
    <cellStyle name="Calculation 5 3 2 4 2 2" xfId="32495"/>
    <cellStyle name="Calculation 5 3 2 4 3" xfId="18701"/>
    <cellStyle name="Calculation 5 3 2 4 3 2" xfId="28381"/>
    <cellStyle name="Calculation 5 3 2 4 4" xfId="20077"/>
    <cellStyle name="Calculation 5 3 2 4 4 2" xfId="29757"/>
    <cellStyle name="Calculation 5 3 2 4 5" xfId="26772"/>
    <cellStyle name="Calculation 5 3 2 4 6" xfId="26319"/>
    <cellStyle name="Calculation 5 3 2 5" xfId="17810"/>
    <cellStyle name="Calculation 5 3 2 5 2" xfId="23370"/>
    <cellStyle name="Calculation 5 3 2 5 2 2" xfId="33050"/>
    <cellStyle name="Calculation 5 3 2 5 3" xfId="24360"/>
    <cellStyle name="Calculation 5 3 2 5 3 2" xfId="34040"/>
    <cellStyle name="Calculation 5 3 2 5 4" xfId="20066"/>
    <cellStyle name="Calculation 5 3 2 5 4 2" xfId="29746"/>
    <cellStyle name="Calculation 5 3 2 5 5" xfId="27494"/>
    <cellStyle name="Calculation 5 3 2 6" xfId="21865"/>
    <cellStyle name="Calculation 5 3 2 6 2" xfId="31545"/>
    <cellStyle name="Calculation 5 3 2 7" xfId="18420"/>
    <cellStyle name="Calculation 5 3 2 7 2" xfId="28100"/>
    <cellStyle name="Calculation 5 3 2 8" xfId="20919"/>
    <cellStyle name="Calculation 5 3 2 8 2" xfId="30599"/>
    <cellStyle name="Calculation 5 3 2 9" xfId="25886"/>
    <cellStyle name="Calculation 5 3 3" xfId="16187"/>
    <cellStyle name="Calculation 5 3 3 2" xfId="17527"/>
    <cellStyle name="Calculation 5 3 3 2 2" xfId="23087"/>
    <cellStyle name="Calculation 5 3 3 2 2 2" xfId="32767"/>
    <cellStyle name="Calculation 5 3 3 2 3" xfId="18755"/>
    <cellStyle name="Calculation 5 3 3 2 3 2" xfId="28435"/>
    <cellStyle name="Calculation 5 3 3 2 4" xfId="24358"/>
    <cellStyle name="Calculation 5 3 3 2 4 2" xfId="34038"/>
    <cellStyle name="Calculation 5 3 3 2 5" xfId="27009"/>
    <cellStyle name="Calculation 5 3 3 2 6" xfId="25086"/>
    <cellStyle name="Calculation 5 3 3 3" xfId="18208"/>
    <cellStyle name="Calculation 5 3 3 3 2" xfId="23768"/>
    <cellStyle name="Calculation 5 3 3 3 2 2" xfId="33448"/>
    <cellStyle name="Calculation 5 3 3 3 3" xfId="21381"/>
    <cellStyle name="Calculation 5 3 3 3 3 2" xfId="31061"/>
    <cellStyle name="Calculation 5 3 3 3 4" xfId="21604"/>
    <cellStyle name="Calculation 5 3 3 3 4 2" xfId="31284"/>
    <cellStyle name="Calculation 5 3 3 3 5" xfId="27892"/>
    <cellStyle name="Calculation 5 3 3 4" xfId="22263"/>
    <cellStyle name="Calculation 5 3 3 4 2" xfId="31943"/>
    <cellStyle name="Calculation 5 3 3 5" xfId="21208"/>
    <cellStyle name="Calculation 5 3 3 5 2" xfId="30888"/>
    <cellStyle name="Calculation 5 3 3 6" xfId="19511"/>
    <cellStyle name="Calculation 5 3 3 6 2" xfId="29191"/>
    <cellStyle name="Calculation 5 3 3 7" xfId="26180"/>
    <cellStyle name="Calculation 5 3 4" xfId="16523"/>
    <cellStyle name="Calculation 5 3 4 2" xfId="17158"/>
    <cellStyle name="Calculation 5 3 4 2 2" xfId="22711"/>
    <cellStyle name="Calculation 5 3 4 2 2 2" xfId="32391"/>
    <cellStyle name="Calculation 5 3 4 2 3" xfId="20603"/>
    <cellStyle name="Calculation 5 3 4 2 3 2" xfId="30283"/>
    <cellStyle name="Calculation 5 3 4 2 4" xfId="18616"/>
    <cellStyle name="Calculation 5 3 4 2 4 2" xfId="28296"/>
    <cellStyle name="Calculation 5 3 4 2 5" xfId="26684"/>
    <cellStyle name="Calculation 5 3 4 2 6" xfId="25138"/>
    <cellStyle name="Calculation 5 3 4 3" xfId="17972"/>
    <cellStyle name="Calculation 5 3 4 3 2" xfId="23532"/>
    <cellStyle name="Calculation 5 3 4 3 2 2" xfId="33212"/>
    <cellStyle name="Calculation 5 3 4 3 3" xfId="24226"/>
    <cellStyle name="Calculation 5 3 4 3 3 2" xfId="33906"/>
    <cellStyle name="Calculation 5 3 4 3 4" xfId="18995"/>
    <cellStyle name="Calculation 5 3 4 3 4 2" xfId="28675"/>
    <cellStyle name="Calculation 5 3 4 3 5" xfId="27656"/>
    <cellStyle name="Calculation 5 3 4 4" xfId="22027"/>
    <cellStyle name="Calculation 5 3 4 4 2" xfId="31707"/>
    <cellStyle name="Calculation 5 3 4 5" xfId="19853"/>
    <cellStyle name="Calculation 5 3 4 5 2" xfId="29533"/>
    <cellStyle name="Calculation 5 3 4 6" xfId="24062"/>
    <cellStyle name="Calculation 5 3 4 6 2" xfId="33742"/>
    <cellStyle name="Calculation 5 3 4 7" xfId="26126"/>
    <cellStyle name="Calculation 5 3 5" xfId="17228"/>
    <cellStyle name="Calculation 5 3 5 2" xfId="22781"/>
    <cellStyle name="Calculation 5 3 5 2 2" xfId="32461"/>
    <cellStyle name="Calculation 5 3 5 3" xfId="24074"/>
    <cellStyle name="Calculation 5 3 5 3 2" xfId="33754"/>
    <cellStyle name="Calculation 5 3 5 4" xfId="18454"/>
    <cellStyle name="Calculation 5 3 5 4 2" xfId="28134"/>
    <cellStyle name="Calculation 5 3 5 5" xfId="26743"/>
    <cellStyle name="Calculation 5 3 5 6" xfId="27222"/>
    <cellStyle name="Calculation 5 3 6" xfId="17702"/>
    <cellStyle name="Calculation 5 3 6 2" xfId="23262"/>
    <cellStyle name="Calculation 5 3 6 2 2" xfId="32942"/>
    <cellStyle name="Calculation 5 3 6 3" xfId="18459"/>
    <cellStyle name="Calculation 5 3 6 3 2" xfId="28139"/>
    <cellStyle name="Calculation 5 3 6 4" xfId="24881"/>
    <cellStyle name="Calculation 5 3 6 4 2" xfId="34561"/>
    <cellStyle name="Calculation 5 3 6 5" xfId="27386"/>
    <cellStyle name="Calculation 5 3 7" xfId="21753"/>
    <cellStyle name="Calculation 5 3 7 2" xfId="31433"/>
    <cellStyle name="Calculation 5 3 8" xfId="23933"/>
    <cellStyle name="Calculation 5 3 8 2" xfId="33613"/>
    <cellStyle name="Calculation 5 3 9" xfId="24119"/>
    <cellStyle name="Calculation 5 3 9 2" xfId="33799"/>
    <cellStyle name="Calculation 5 4" xfId="16416"/>
    <cellStyle name="Calculation 5 4 2" xfId="17002"/>
    <cellStyle name="Calculation 5 4 2 2" xfId="22555"/>
    <cellStyle name="Calculation 5 4 2 2 2" xfId="32235"/>
    <cellStyle name="Calculation 5 4 2 3" xfId="21533"/>
    <cellStyle name="Calculation 5 4 2 3 2" xfId="31213"/>
    <cellStyle name="Calculation 5 4 2 4" xfId="24639"/>
    <cellStyle name="Calculation 5 4 2 4 2" xfId="34319"/>
    <cellStyle name="Calculation 5 4 2 5" xfId="26537"/>
    <cellStyle name="Calculation 5 4 2 6" xfId="25742"/>
    <cellStyle name="Calculation 5 4 3" xfId="17865"/>
    <cellStyle name="Calculation 5 4 3 2" xfId="23425"/>
    <cellStyle name="Calculation 5 4 3 2 2" xfId="33105"/>
    <cellStyle name="Calculation 5 4 3 3" xfId="18514"/>
    <cellStyle name="Calculation 5 4 3 3 2" xfId="28194"/>
    <cellStyle name="Calculation 5 4 3 4" xfId="19417"/>
    <cellStyle name="Calculation 5 4 3 4 2" xfId="29097"/>
    <cellStyle name="Calculation 5 4 3 5" xfId="27549"/>
    <cellStyle name="Calculation 5 4 4" xfId="21920"/>
    <cellStyle name="Calculation 5 4 4 2" xfId="31600"/>
    <cellStyle name="Calculation 5 4 5" xfId="21623"/>
    <cellStyle name="Calculation 5 4 5 2" xfId="31303"/>
    <cellStyle name="Calculation 5 4 6" xfId="19070"/>
    <cellStyle name="Calculation 5 4 6 2" xfId="28750"/>
    <cellStyle name="Calculation 5 4 7" xfId="25211"/>
    <cellStyle name="Calculation 5 5" xfId="24013"/>
    <cellStyle name="Calculation 5 5 2" xfId="33693"/>
    <cellStyle name="Calculation 6" xfId="1324"/>
    <cellStyle name="Calculation 6 2" xfId="15985"/>
    <cellStyle name="Calculation 6 2 10" xfId="21350"/>
    <cellStyle name="Calculation 6 2 10 2" xfId="31030"/>
    <cellStyle name="Calculation 6 2 11" xfId="25586"/>
    <cellStyle name="Calculation 6 2 2" xfId="16077"/>
    <cellStyle name="Calculation 6 2 2 2" xfId="16266"/>
    <cellStyle name="Calculation 6 2 2 2 2" xfId="17606"/>
    <cellStyle name="Calculation 6 2 2 2 2 2" xfId="23166"/>
    <cellStyle name="Calculation 6 2 2 2 2 2 2" xfId="32846"/>
    <cellStyle name="Calculation 6 2 2 2 2 3" xfId="20206"/>
    <cellStyle name="Calculation 6 2 2 2 2 3 2" xfId="29886"/>
    <cellStyle name="Calculation 6 2 2 2 2 4" xfId="19562"/>
    <cellStyle name="Calculation 6 2 2 2 2 4 2" xfId="29242"/>
    <cellStyle name="Calculation 6 2 2 2 2 5" xfId="27088"/>
    <cellStyle name="Calculation 6 2 2 2 2 6" xfId="27290"/>
    <cellStyle name="Calculation 6 2 2 2 3" xfId="18287"/>
    <cellStyle name="Calculation 6 2 2 2 3 2" xfId="23847"/>
    <cellStyle name="Calculation 6 2 2 2 3 2 2" xfId="33527"/>
    <cellStyle name="Calculation 6 2 2 2 3 3" xfId="24071"/>
    <cellStyle name="Calculation 6 2 2 2 3 3 2" xfId="33751"/>
    <cellStyle name="Calculation 6 2 2 2 3 4" xfId="19766"/>
    <cellStyle name="Calculation 6 2 2 2 3 4 2" xfId="29446"/>
    <cellStyle name="Calculation 6 2 2 2 3 5" xfId="27971"/>
    <cellStyle name="Calculation 6 2 2 2 4" xfId="22342"/>
    <cellStyle name="Calculation 6 2 2 2 4 2" xfId="32022"/>
    <cellStyle name="Calculation 6 2 2 2 5" xfId="20788"/>
    <cellStyle name="Calculation 6 2 2 2 5 2" xfId="30468"/>
    <cellStyle name="Calculation 6 2 2 2 6" xfId="19092"/>
    <cellStyle name="Calculation 6 2 2 2 6 2" xfId="28772"/>
    <cellStyle name="Calculation 6 2 2 2 7" xfId="25879"/>
    <cellStyle name="Calculation 6 2 2 3" xfId="16602"/>
    <cellStyle name="Calculation 6 2 2 3 2" xfId="17370"/>
    <cellStyle name="Calculation 6 2 2 3 2 2" xfId="22930"/>
    <cellStyle name="Calculation 6 2 2 3 2 2 2" xfId="32610"/>
    <cellStyle name="Calculation 6 2 2 3 2 3" xfId="20924"/>
    <cellStyle name="Calculation 6 2 2 3 2 3 2" xfId="30604"/>
    <cellStyle name="Calculation 6 2 2 3 2 4" xfId="21008"/>
    <cellStyle name="Calculation 6 2 2 3 2 4 2" xfId="30688"/>
    <cellStyle name="Calculation 6 2 2 3 2 5" xfId="26852"/>
    <cellStyle name="Calculation 6 2 2 3 2 6" xfId="25127"/>
    <cellStyle name="Calculation 6 2 2 3 3" xfId="18051"/>
    <cellStyle name="Calculation 6 2 2 3 3 2" xfId="23611"/>
    <cellStyle name="Calculation 6 2 2 3 3 2 2" xfId="33291"/>
    <cellStyle name="Calculation 6 2 2 3 3 3" xfId="24419"/>
    <cellStyle name="Calculation 6 2 2 3 3 3 2" xfId="34099"/>
    <cellStyle name="Calculation 6 2 2 3 3 4" xfId="24611"/>
    <cellStyle name="Calculation 6 2 2 3 3 4 2" xfId="34291"/>
    <cellStyle name="Calculation 6 2 2 3 3 5" xfId="27735"/>
    <cellStyle name="Calculation 6 2 2 3 4" xfId="22106"/>
    <cellStyle name="Calculation 6 2 2 3 4 2" xfId="31786"/>
    <cellStyle name="Calculation 6 2 2 3 5" xfId="19962"/>
    <cellStyle name="Calculation 6 2 2 3 5 2" xfId="29642"/>
    <cellStyle name="Calculation 6 2 2 3 6" xfId="24056"/>
    <cellStyle name="Calculation 6 2 2 3 6 2" xfId="33736"/>
    <cellStyle name="Calculation 6 2 2 3 7" xfId="25624"/>
    <cellStyle name="Calculation 6 2 2 4" xfId="17298"/>
    <cellStyle name="Calculation 6 2 2 4 2" xfId="22858"/>
    <cellStyle name="Calculation 6 2 2 4 2 2" xfId="32538"/>
    <cellStyle name="Calculation 6 2 2 4 3" xfId="20338"/>
    <cellStyle name="Calculation 6 2 2 4 3 2" xfId="30018"/>
    <cellStyle name="Calculation 6 2 2 4 4" xfId="24016"/>
    <cellStyle name="Calculation 6 2 2 4 4 2" xfId="33696"/>
    <cellStyle name="Calculation 6 2 2 4 5" xfId="26795"/>
    <cellStyle name="Calculation 6 2 2 4 6" xfId="26351"/>
    <cellStyle name="Calculation 6 2 2 5" xfId="17781"/>
    <cellStyle name="Calculation 6 2 2 5 2" xfId="23341"/>
    <cellStyle name="Calculation 6 2 2 5 2 2" xfId="33021"/>
    <cellStyle name="Calculation 6 2 2 5 3" xfId="19908"/>
    <cellStyle name="Calculation 6 2 2 5 3 2" xfId="29588"/>
    <cellStyle name="Calculation 6 2 2 5 4" xfId="18848"/>
    <cellStyle name="Calculation 6 2 2 5 4 2" xfId="28528"/>
    <cellStyle name="Calculation 6 2 2 5 5" xfId="27465"/>
    <cellStyle name="Calculation 6 2 2 6" xfId="21834"/>
    <cellStyle name="Calculation 6 2 2 6 2" xfId="31514"/>
    <cellStyle name="Calculation 6 2 2 7" xfId="18743"/>
    <cellStyle name="Calculation 6 2 2 7 2" xfId="28423"/>
    <cellStyle name="Calculation 6 2 2 8" xfId="24843"/>
    <cellStyle name="Calculation 6 2 2 8 2" xfId="34523"/>
    <cellStyle name="Calculation 6 2 2 9" xfId="26066"/>
    <cellStyle name="Calculation 6 2 3" xfId="16146"/>
    <cellStyle name="Calculation 6 2 3 2" xfId="16691"/>
    <cellStyle name="Calculation 6 2 3 2 2" xfId="17493"/>
    <cellStyle name="Calculation 6 2 3 2 2 2" xfId="23053"/>
    <cellStyle name="Calculation 6 2 3 2 2 2 2" xfId="32733"/>
    <cellStyle name="Calculation 6 2 3 2 2 3" xfId="18987"/>
    <cellStyle name="Calculation 6 2 3 2 2 3 2" xfId="28667"/>
    <cellStyle name="Calculation 6 2 3 2 2 4" xfId="21547"/>
    <cellStyle name="Calculation 6 2 3 2 2 4 2" xfId="31227"/>
    <cellStyle name="Calculation 6 2 3 2 2 5" xfId="26975"/>
    <cellStyle name="Calculation 6 2 3 2 2 6" xfId="25241"/>
    <cellStyle name="Calculation 6 2 3 2 3" xfId="18174"/>
    <cellStyle name="Calculation 6 2 3 2 3 2" xfId="23734"/>
    <cellStyle name="Calculation 6 2 3 2 3 2 2" xfId="33414"/>
    <cellStyle name="Calculation 6 2 3 2 3 3" xfId="18393"/>
    <cellStyle name="Calculation 6 2 3 2 3 3 2" xfId="28073"/>
    <cellStyle name="Calculation 6 2 3 2 3 4" xfId="24935"/>
    <cellStyle name="Calculation 6 2 3 2 3 4 2" xfId="34615"/>
    <cellStyle name="Calculation 6 2 3 2 3 5" xfId="27858"/>
    <cellStyle name="Calculation 6 2 3 2 4" xfId="22229"/>
    <cellStyle name="Calculation 6 2 3 2 4 2" xfId="31909"/>
    <cellStyle name="Calculation 6 2 3 2 5" xfId="20797"/>
    <cellStyle name="Calculation 6 2 3 2 5 2" xfId="30477"/>
    <cellStyle name="Calculation 6 2 3 2 6" xfId="20112"/>
    <cellStyle name="Calculation 6 2 3 2 6 2" xfId="29792"/>
    <cellStyle name="Calculation 6 2 3 2 7" xfId="26028"/>
    <cellStyle name="Calculation 6 2 3 3" xfId="16489"/>
    <cellStyle name="Calculation 6 2 3 3 2" xfId="16910"/>
    <cellStyle name="Calculation 6 2 3 3 2 2" xfId="22463"/>
    <cellStyle name="Calculation 6 2 3 3 2 2 2" xfId="32143"/>
    <cellStyle name="Calculation 6 2 3 3 2 3" xfId="24001"/>
    <cellStyle name="Calculation 6 2 3 3 2 3 2" xfId="33681"/>
    <cellStyle name="Calculation 6 2 3 3 2 4" xfId="20846"/>
    <cellStyle name="Calculation 6 2 3 3 2 4 2" xfId="30526"/>
    <cellStyle name="Calculation 6 2 3 3 2 5" xfId="26445"/>
    <cellStyle name="Calculation 6 2 3 3 2 6" xfId="25983"/>
    <cellStyle name="Calculation 6 2 3 3 3" xfId="17938"/>
    <cellStyle name="Calculation 6 2 3 3 3 2" xfId="23498"/>
    <cellStyle name="Calculation 6 2 3 3 3 2 2" xfId="33178"/>
    <cellStyle name="Calculation 6 2 3 3 3 3" xfId="19477"/>
    <cellStyle name="Calculation 6 2 3 3 3 3 2" xfId="29157"/>
    <cellStyle name="Calculation 6 2 3 3 3 4" xfId="18849"/>
    <cellStyle name="Calculation 6 2 3 3 3 4 2" xfId="28529"/>
    <cellStyle name="Calculation 6 2 3 3 3 5" xfId="27622"/>
    <cellStyle name="Calculation 6 2 3 3 4" xfId="21993"/>
    <cellStyle name="Calculation 6 2 3 3 4 2" xfId="31673"/>
    <cellStyle name="Calculation 6 2 3 3 5" xfId="21439"/>
    <cellStyle name="Calculation 6 2 3 3 5 2" xfId="31119"/>
    <cellStyle name="Calculation 6 2 3 3 6" xfId="24626"/>
    <cellStyle name="Calculation 6 2 3 3 6 2" xfId="34306"/>
    <cellStyle name="Calculation 6 2 3 3 7" xfId="26262"/>
    <cellStyle name="Calculation 6 2 3 4" xfId="17199"/>
    <cellStyle name="Calculation 6 2 3 4 2" xfId="22752"/>
    <cellStyle name="Calculation 6 2 3 4 2 2" xfId="32432"/>
    <cellStyle name="Calculation 6 2 3 4 3" xfId="21264"/>
    <cellStyle name="Calculation 6 2 3 4 3 2" xfId="30944"/>
    <cellStyle name="Calculation 6 2 3 4 4" xfId="20648"/>
    <cellStyle name="Calculation 6 2 3 4 4 2" xfId="30328"/>
    <cellStyle name="Calculation 6 2 3 4 5" xfId="26719"/>
    <cellStyle name="Calculation 6 2 3 4 6" xfId="25134"/>
    <cellStyle name="Calculation 6 2 3 5" xfId="17325"/>
    <cellStyle name="Calculation 6 2 3 5 2" xfId="22885"/>
    <cellStyle name="Calculation 6 2 3 5 2 2" xfId="32565"/>
    <cellStyle name="Calculation 6 2 3 5 3" xfId="18914"/>
    <cellStyle name="Calculation 6 2 3 5 3 2" xfId="28594"/>
    <cellStyle name="Calculation 6 2 3 5 4" xfId="21044"/>
    <cellStyle name="Calculation 6 2 3 5 4 2" xfId="30724"/>
    <cellStyle name="Calculation 6 2 3 5 5" xfId="27175"/>
    <cellStyle name="Calculation 6 2 3 6" xfId="21715"/>
    <cellStyle name="Calculation 6 2 3 6 2" xfId="31395"/>
    <cellStyle name="Calculation 6 2 3 7" xfId="20174"/>
    <cellStyle name="Calculation 6 2 3 7 2" xfId="29854"/>
    <cellStyle name="Calculation 6 2 3 8" xfId="20363"/>
    <cellStyle name="Calculation 6 2 3 8 2" xfId="30043"/>
    <cellStyle name="Calculation 6 2 3 9" xfId="25575"/>
    <cellStyle name="Calculation 6 2 4" xfId="16114"/>
    <cellStyle name="Calculation 6 2 4 2" xfId="17461"/>
    <cellStyle name="Calculation 6 2 4 2 2" xfId="23021"/>
    <cellStyle name="Calculation 6 2 4 2 2 2" xfId="32701"/>
    <cellStyle name="Calculation 6 2 4 2 3" xfId="20476"/>
    <cellStyle name="Calculation 6 2 4 2 3 2" xfId="30156"/>
    <cellStyle name="Calculation 6 2 4 2 4" xfId="18581"/>
    <cellStyle name="Calculation 6 2 4 2 4 2" xfId="28261"/>
    <cellStyle name="Calculation 6 2 4 2 5" xfId="26943"/>
    <cellStyle name="Calculation 6 2 4 2 6" xfId="25074"/>
    <cellStyle name="Calculation 6 2 4 3" xfId="18142"/>
    <cellStyle name="Calculation 6 2 4 3 2" xfId="23702"/>
    <cellStyle name="Calculation 6 2 4 3 2 2" xfId="33382"/>
    <cellStyle name="Calculation 6 2 4 3 3" xfId="24159"/>
    <cellStyle name="Calculation 6 2 4 3 3 2" xfId="33839"/>
    <cellStyle name="Calculation 6 2 4 3 4" xfId="16855"/>
    <cellStyle name="Calculation 6 2 4 3 4 2" xfId="26204"/>
    <cellStyle name="Calculation 6 2 4 3 5" xfId="27826"/>
    <cellStyle name="Calculation 6 2 4 4" xfId="22197"/>
    <cellStyle name="Calculation 6 2 4 4 2" xfId="31877"/>
    <cellStyle name="Calculation 6 2 4 5" xfId="20808"/>
    <cellStyle name="Calculation 6 2 4 5 2" xfId="30488"/>
    <cellStyle name="Calculation 6 2 4 6" xfId="19599"/>
    <cellStyle name="Calculation 6 2 4 6 2" xfId="29279"/>
    <cellStyle name="Calculation 6 2 4 7" xfId="26034"/>
    <cellStyle name="Calculation 6 2 5" xfId="16457"/>
    <cellStyle name="Calculation 6 2 5 2" xfId="17029"/>
    <cellStyle name="Calculation 6 2 5 2 2" xfId="22582"/>
    <cellStyle name="Calculation 6 2 5 2 2 2" xfId="32262"/>
    <cellStyle name="Calculation 6 2 5 2 3" xfId="21153"/>
    <cellStyle name="Calculation 6 2 5 2 3 2" xfId="30833"/>
    <cellStyle name="Calculation 6 2 5 2 4" xfId="21204"/>
    <cellStyle name="Calculation 6 2 5 2 4 2" xfId="30884"/>
    <cellStyle name="Calculation 6 2 5 2 5" xfId="26564"/>
    <cellStyle name="Calculation 6 2 5 2 6" xfId="26009"/>
    <cellStyle name="Calculation 6 2 5 3" xfId="17906"/>
    <cellStyle name="Calculation 6 2 5 3 2" xfId="23466"/>
    <cellStyle name="Calculation 6 2 5 3 2 2" xfId="33146"/>
    <cellStyle name="Calculation 6 2 5 3 3" xfId="20642"/>
    <cellStyle name="Calculation 6 2 5 3 3 2" xfId="30322"/>
    <cellStyle name="Calculation 6 2 5 3 4" xfId="24301"/>
    <cellStyle name="Calculation 6 2 5 3 4 2" xfId="33981"/>
    <cellStyle name="Calculation 6 2 5 3 5" xfId="27590"/>
    <cellStyle name="Calculation 6 2 5 4" xfId="21961"/>
    <cellStyle name="Calculation 6 2 5 4 2" xfId="31641"/>
    <cellStyle name="Calculation 6 2 5 5" xfId="19595"/>
    <cellStyle name="Calculation 6 2 5 5 2" xfId="29275"/>
    <cellStyle name="Calculation 6 2 5 6" xfId="24901"/>
    <cellStyle name="Calculation 6 2 5 6 2" xfId="34581"/>
    <cellStyle name="Calculation 6 2 5 7" xfId="26271"/>
    <cellStyle name="Calculation 6 2 6" xfId="17246"/>
    <cellStyle name="Calculation 6 2 6 2" xfId="22799"/>
    <cellStyle name="Calculation 6 2 6 2 2" xfId="32479"/>
    <cellStyle name="Calculation 6 2 6 3" xfId="19161"/>
    <cellStyle name="Calculation 6 2 6 3 2" xfId="28841"/>
    <cellStyle name="Calculation 6 2 6 4" xfId="20498"/>
    <cellStyle name="Calculation 6 2 6 4 2" xfId="30178"/>
    <cellStyle name="Calculation 6 2 6 5" xfId="26759"/>
    <cellStyle name="Calculation 6 2 6 6" xfId="26329"/>
    <cellStyle name="Calculation 6 2 7" xfId="17328"/>
    <cellStyle name="Calculation 6 2 7 2" xfId="22888"/>
    <cellStyle name="Calculation 6 2 7 2 2" xfId="32568"/>
    <cellStyle name="Calculation 6 2 7 3" xfId="21320"/>
    <cellStyle name="Calculation 6 2 7 3 2" xfId="31000"/>
    <cellStyle name="Calculation 6 2 7 4" xfId="19592"/>
    <cellStyle name="Calculation 6 2 7 4 2" xfId="29272"/>
    <cellStyle name="Calculation 6 2 7 5" xfId="26374"/>
    <cellStyle name="Calculation 6 2 8" xfId="21682"/>
    <cellStyle name="Calculation 6 2 8 2" xfId="31362"/>
    <cellStyle name="Calculation 6 2 9" xfId="24206"/>
    <cellStyle name="Calculation 6 2 9 2" xfId="33886"/>
    <cellStyle name="Calculation 6 3" xfId="16030"/>
    <cellStyle name="Calculation 6 3 10" xfId="25326"/>
    <cellStyle name="Calculation 6 3 2" xfId="16302"/>
    <cellStyle name="Calculation 6 3 2 2" xfId="16772"/>
    <cellStyle name="Calculation 6 3 2 2 2" xfId="17642"/>
    <cellStyle name="Calculation 6 3 2 2 2 2" xfId="23202"/>
    <cellStyle name="Calculation 6 3 2 2 2 2 2" xfId="32882"/>
    <cellStyle name="Calculation 6 3 2 2 2 3" xfId="19795"/>
    <cellStyle name="Calculation 6 3 2 2 2 3 2" xfId="29475"/>
    <cellStyle name="Calculation 6 3 2 2 2 4" xfId="19225"/>
    <cellStyle name="Calculation 6 3 2 2 2 4 2" xfId="28905"/>
    <cellStyle name="Calculation 6 3 2 2 2 5" xfId="27124"/>
    <cellStyle name="Calculation 6 3 2 2 2 6" xfId="27326"/>
    <cellStyle name="Calculation 6 3 2 2 3" xfId="18323"/>
    <cellStyle name="Calculation 6 3 2 2 3 2" xfId="23883"/>
    <cellStyle name="Calculation 6 3 2 2 3 2 2" xfId="33563"/>
    <cellStyle name="Calculation 6 3 2 2 3 3" xfId="24583"/>
    <cellStyle name="Calculation 6 3 2 2 3 3 2" xfId="34263"/>
    <cellStyle name="Calculation 6 3 2 2 3 4" xfId="21272"/>
    <cellStyle name="Calculation 6 3 2 2 3 4 2" xfId="30952"/>
    <cellStyle name="Calculation 6 3 2 2 3 5" xfId="28007"/>
    <cellStyle name="Calculation 6 3 2 2 4" xfId="22378"/>
    <cellStyle name="Calculation 6 3 2 2 4 2" xfId="32058"/>
    <cellStyle name="Calculation 6 3 2 2 5" xfId="24011"/>
    <cellStyle name="Calculation 6 3 2 2 5 2" xfId="33691"/>
    <cellStyle name="Calculation 6 3 2 2 6" xfId="18947"/>
    <cellStyle name="Calculation 6 3 2 2 6 2" xfId="28627"/>
    <cellStyle name="Calculation 6 3 2 2 7" xfId="25460"/>
    <cellStyle name="Calculation 6 3 2 3" xfId="16638"/>
    <cellStyle name="Calculation 6 3 2 3 2" xfId="17406"/>
    <cellStyle name="Calculation 6 3 2 3 2 2" xfId="22966"/>
    <cellStyle name="Calculation 6 3 2 3 2 2 2" xfId="32646"/>
    <cellStyle name="Calculation 6 3 2 3 2 3" xfId="20731"/>
    <cellStyle name="Calculation 6 3 2 3 2 3 2" xfId="30411"/>
    <cellStyle name="Calculation 6 3 2 3 2 4" xfId="20008"/>
    <cellStyle name="Calculation 6 3 2 3 2 4 2" xfId="29688"/>
    <cellStyle name="Calculation 6 3 2 3 2 5" xfId="26888"/>
    <cellStyle name="Calculation 6 3 2 3 2 6" xfId="25079"/>
    <cellStyle name="Calculation 6 3 2 3 3" xfId="18087"/>
    <cellStyle name="Calculation 6 3 2 3 3 2" xfId="23647"/>
    <cellStyle name="Calculation 6 3 2 3 3 2 2" xfId="33327"/>
    <cellStyle name="Calculation 6 3 2 3 3 3" xfId="19796"/>
    <cellStyle name="Calculation 6 3 2 3 3 3 2" xfId="29476"/>
    <cellStyle name="Calculation 6 3 2 3 3 4" xfId="19576"/>
    <cellStyle name="Calculation 6 3 2 3 3 4 2" xfId="29256"/>
    <cellStyle name="Calculation 6 3 2 3 3 5" xfId="27771"/>
    <cellStyle name="Calculation 6 3 2 3 4" xfId="22142"/>
    <cellStyle name="Calculation 6 3 2 3 4 2" xfId="31822"/>
    <cellStyle name="Calculation 6 3 2 3 5" xfId="21132"/>
    <cellStyle name="Calculation 6 3 2 3 5 2" xfId="30812"/>
    <cellStyle name="Calculation 6 3 2 3 6" xfId="24373"/>
    <cellStyle name="Calculation 6 3 2 3 6 2" xfId="34053"/>
    <cellStyle name="Calculation 6 3 2 3 7" xfId="25279"/>
    <cellStyle name="Calculation 6 3 2 4" xfId="17293"/>
    <cellStyle name="Calculation 6 3 2 4 2" xfId="22853"/>
    <cellStyle name="Calculation 6 3 2 4 2 2" xfId="32533"/>
    <cellStyle name="Calculation 6 3 2 4 3" xfId="18769"/>
    <cellStyle name="Calculation 6 3 2 4 3 2" xfId="28449"/>
    <cellStyle name="Calculation 6 3 2 4 4" xfId="24068"/>
    <cellStyle name="Calculation 6 3 2 4 4 2" xfId="33748"/>
    <cellStyle name="Calculation 6 3 2 4 5" xfId="26790"/>
    <cellStyle name="Calculation 6 3 2 4 6" xfId="26347"/>
    <cellStyle name="Calculation 6 3 2 5" xfId="17817"/>
    <cellStyle name="Calculation 6 3 2 5 2" xfId="23377"/>
    <cellStyle name="Calculation 6 3 2 5 2 2" xfId="33057"/>
    <cellStyle name="Calculation 6 3 2 5 3" xfId="20383"/>
    <cellStyle name="Calculation 6 3 2 5 3 2" xfId="30063"/>
    <cellStyle name="Calculation 6 3 2 5 4" xfId="19825"/>
    <cellStyle name="Calculation 6 3 2 5 4 2" xfId="29505"/>
    <cellStyle name="Calculation 6 3 2 5 5" xfId="27501"/>
    <cellStyle name="Calculation 6 3 2 6" xfId="21872"/>
    <cellStyle name="Calculation 6 3 2 6 2" xfId="31552"/>
    <cellStyle name="Calculation 6 3 2 7" xfId="22408"/>
    <cellStyle name="Calculation 6 3 2 7 2" xfId="32088"/>
    <cellStyle name="Calculation 6 3 2 8" xfId="20849"/>
    <cellStyle name="Calculation 6 3 2 8 2" xfId="30529"/>
    <cellStyle name="Calculation 6 3 2 9" xfId="26249"/>
    <cellStyle name="Calculation 6 3 3" xfId="16194"/>
    <cellStyle name="Calculation 6 3 3 2" xfId="17534"/>
    <cellStyle name="Calculation 6 3 3 2 2" xfId="23094"/>
    <cellStyle name="Calculation 6 3 3 2 2 2" xfId="32774"/>
    <cellStyle name="Calculation 6 3 3 2 3" xfId="18752"/>
    <cellStyle name="Calculation 6 3 3 2 3 2" xfId="28432"/>
    <cellStyle name="Calculation 6 3 3 2 4" xfId="19098"/>
    <cellStyle name="Calculation 6 3 3 2 4 2" xfId="28778"/>
    <cellStyle name="Calculation 6 3 3 2 5" xfId="27016"/>
    <cellStyle name="Calculation 6 3 3 2 6" xfId="25766"/>
    <cellStyle name="Calculation 6 3 3 3" xfId="18215"/>
    <cellStyle name="Calculation 6 3 3 3 2" xfId="23775"/>
    <cellStyle name="Calculation 6 3 3 3 2 2" xfId="33455"/>
    <cellStyle name="Calculation 6 3 3 3 3" xfId="24365"/>
    <cellStyle name="Calculation 6 3 3 3 3 2" xfId="34045"/>
    <cellStyle name="Calculation 6 3 3 3 4" xfId="24619"/>
    <cellStyle name="Calculation 6 3 3 3 4 2" xfId="34299"/>
    <cellStyle name="Calculation 6 3 3 3 5" xfId="27899"/>
    <cellStyle name="Calculation 6 3 3 4" xfId="22270"/>
    <cellStyle name="Calculation 6 3 3 4 2" xfId="31950"/>
    <cellStyle name="Calculation 6 3 3 5" xfId="20259"/>
    <cellStyle name="Calculation 6 3 3 5 2" xfId="29939"/>
    <cellStyle name="Calculation 6 3 3 6" xfId="18730"/>
    <cellStyle name="Calculation 6 3 3 6 2" xfId="28410"/>
    <cellStyle name="Calculation 6 3 3 7" xfId="25943"/>
    <cellStyle name="Calculation 6 3 4" xfId="16530"/>
    <cellStyle name="Calculation 6 3 4 2" xfId="16903"/>
    <cellStyle name="Calculation 6 3 4 2 2" xfId="22456"/>
    <cellStyle name="Calculation 6 3 4 2 2 2" xfId="32136"/>
    <cellStyle name="Calculation 6 3 4 2 3" xfId="19904"/>
    <cellStyle name="Calculation 6 3 4 2 3 2" xfId="29584"/>
    <cellStyle name="Calculation 6 3 4 2 4" xfId="18481"/>
    <cellStyle name="Calculation 6 3 4 2 4 2" xfId="28161"/>
    <cellStyle name="Calculation 6 3 4 2 5" xfId="26438"/>
    <cellStyle name="Calculation 6 3 4 2 6" xfId="26274"/>
    <cellStyle name="Calculation 6 3 4 3" xfId="17979"/>
    <cellStyle name="Calculation 6 3 4 3 2" xfId="23539"/>
    <cellStyle name="Calculation 6 3 4 3 2 2" xfId="33219"/>
    <cellStyle name="Calculation 6 3 4 3 3" xfId="21364"/>
    <cellStyle name="Calculation 6 3 4 3 3 2" xfId="31044"/>
    <cellStyle name="Calculation 6 3 4 3 4" xfId="18748"/>
    <cellStyle name="Calculation 6 3 4 3 4 2" xfId="28428"/>
    <cellStyle name="Calculation 6 3 4 3 5" xfId="27663"/>
    <cellStyle name="Calculation 6 3 4 4" xfId="22034"/>
    <cellStyle name="Calculation 6 3 4 4 2" xfId="31714"/>
    <cellStyle name="Calculation 6 3 4 5" xfId="20716"/>
    <cellStyle name="Calculation 6 3 4 5 2" xfId="30396"/>
    <cellStyle name="Calculation 6 3 4 6" xfId="21075"/>
    <cellStyle name="Calculation 6 3 4 6 2" xfId="30755"/>
    <cellStyle name="Calculation 6 3 4 7" xfId="25834"/>
    <cellStyle name="Calculation 6 3 5" xfId="17225"/>
    <cellStyle name="Calculation 6 3 5 2" xfId="22778"/>
    <cellStyle name="Calculation 6 3 5 2 2" xfId="32458"/>
    <cellStyle name="Calculation 6 3 5 3" xfId="21613"/>
    <cellStyle name="Calculation 6 3 5 3 2" xfId="31293"/>
    <cellStyle name="Calculation 6 3 5 4" xfId="24631"/>
    <cellStyle name="Calculation 6 3 5 4 2" xfId="34311"/>
    <cellStyle name="Calculation 6 3 5 5" xfId="26740"/>
    <cellStyle name="Calculation 6 3 5 6" xfId="27163"/>
    <cellStyle name="Calculation 6 3 6" xfId="17709"/>
    <cellStyle name="Calculation 6 3 6 2" xfId="23269"/>
    <cellStyle name="Calculation 6 3 6 2 2" xfId="32949"/>
    <cellStyle name="Calculation 6 3 6 3" xfId="21137"/>
    <cellStyle name="Calculation 6 3 6 3 2" xfId="30817"/>
    <cellStyle name="Calculation 6 3 6 4" xfId="24646"/>
    <cellStyle name="Calculation 6 3 6 4 2" xfId="34326"/>
    <cellStyle name="Calculation 6 3 6 5" xfId="27393"/>
    <cellStyle name="Calculation 6 3 7" xfId="21760"/>
    <cellStyle name="Calculation 6 3 7 2" xfId="31440"/>
    <cellStyle name="Calculation 6 3 8" xfId="21642"/>
    <cellStyle name="Calculation 6 3 8 2" xfId="31322"/>
    <cellStyle name="Calculation 6 3 9" xfId="20229"/>
    <cellStyle name="Calculation 6 3 9 2" xfId="29909"/>
    <cellStyle name="Calculation 6 4" xfId="16423"/>
    <cellStyle name="Calculation 6 4 2" xfId="17001"/>
    <cellStyle name="Calculation 6 4 2 2" xfId="22554"/>
    <cellStyle name="Calculation 6 4 2 2 2" xfId="32234"/>
    <cellStyle name="Calculation 6 4 2 3" xfId="19935"/>
    <cellStyle name="Calculation 6 4 2 3 2" xfId="29615"/>
    <cellStyle name="Calculation 6 4 2 4" xfId="24796"/>
    <cellStyle name="Calculation 6 4 2 4 2" xfId="34476"/>
    <cellStyle name="Calculation 6 4 2 5" xfId="26536"/>
    <cellStyle name="Calculation 6 4 2 6" xfId="25606"/>
    <cellStyle name="Calculation 6 4 3" xfId="17872"/>
    <cellStyle name="Calculation 6 4 3 2" xfId="23432"/>
    <cellStyle name="Calculation 6 4 3 2 2" xfId="33112"/>
    <cellStyle name="Calculation 6 4 3 3" xfId="20954"/>
    <cellStyle name="Calculation 6 4 3 3 2" xfId="30634"/>
    <cellStyle name="Calculation 6 4 3 4" xfId="24423"/>
    <cellStyle name="Calculation 6 4 3 4 2" xfId="34103"/>
    <cellStyle name="Calculation 6 4 3 5" xfId="27556"/>
    <cellStyle name="Calculation 6 4 4" xfId="21927"/>
    <cellStyle name="Calculation 6 4 4 2" xfId="31607"/>
    <cellStyle name="Calculation 6 4 5" xfId="20634"/>
    <cellStyle name="Calculation 6 4 5 2" xfId="30314"/>
    <cellStyle name="Calculation 6 4 6" xfId="20260"/>
    <cellStyle name="Calculation 6 4 6 2" xfId="29940"/>
    <cellStyle name="Calculation 6 4 7" xfId="25682"/>
    <cellStyle name="Calculation 6 5" xfId="24489"/>
    <cellStyle name="Calculation 6 5 2" xfId="34169"/>
    <cellStyle name="Calculation 7" xfId="133"/>
    <cellStyle name="Calculation 7 2" xfId="15957"/>
    <cellStyle name="Calculation 7 2 10" xfId="18876"/>
    <cellStyle name="Calculation 7 2 10 2" xfId="28556"/>
    <cellStyle name="Calculation 7 2 11" xfId="25968"/>
    <cellStyle name="Calculation 7 2 2" xfId="16033"/>
    <cellStyle name="Calculation 7 2 2 2" xfId="16199"/>
    <cellStyle name="Calculation 7 2 2 2 2" xfId="17539"/>
    <cellStyle name="Calculation 7 2 2 2 2 2" xfId="23099"/>
    <cellStyle name="Calculation 7 2 2 2 2 2 2" xfId="32779"/>
    <cellStyle name="Calculation 7 2 2 2 2 3" xfId="24349"/>
    <cellStyle name="Calculation 7 2 2 2 2 3 2" xfId="34029"/>
    <cellStyle name="Calculation 7 2 2 2 2 4" xfId="21126"/>
    <cellStyle name="Calculation 7 2 2 2 2 4 2" xfId="30806"/>
    <cellStyle name="Calculation 7 2 2 2 2 5" xfId="27021"/>
    <cellStyle name="Calculation 7 2 2 2 2 6" xfId="25178"/>
    <cellStyle name="Calculation 7 2 2 2 3" xfId="18220"/>
    <cellStyle name="Calculation 7 2 2 2 3 2" xfId="23780"/>
    <cellStyle name="Calculation 7 2 2 2 3 2 2" xfId="33460"/>
    <cellStyle name="Calculation 7 2 2 2 3 3" xfId="24311"/>
    <cellStyle name="Calculation 7 2 2 2 3 3 2" xfId="33991"/>
    <cellStyle name="Calculation 7 2 2 2 3 4" xfId="24902"/>
    <cellStyle name="Calculation 7 2 2 2 3 4 2" xfId="34582"/>
    <cellStyle name="Calculation 7 2 2 2 3 5" xfId="27904"/>
    <cellStyle name="Calculation 7 2 2 2 4" xfId="22275"/>
    <cellStyle name="Calculation 7 2 2 2 4 2" xfId="31955"/>
    <cellStyle name="Calculation 7 2 2 2 5" xfId="21538"/>
    <cellStyle name="Calculation 7 2 2 2 5 2" xfId="31218"/>
    <cellStyle name="Calculation 7 2 2 2 6" xfId="19809"/>
    <cellStyle name="Calculation 7 2 2 2 6 2" xfId="29489"/>
    <cellStyle name="Calculation 7 2 2 2 7" xfId="25648"/>
    <cellStyle name="Calculation 7 2 2 3" xfId="16535"/>
    <cellStyle name="Calculation 7 2 2 3 2" xfId="17068"/>
    <cellStyle name="Calculation 7 2 2 3 2 2" xfId="22621"/>
    <cellStyle name="Calculation 7 2 2 3 2 2 2" xfId="32301"/>
    <cellStyle name="Calculation 7 2 2 3 2 3" xfId="21055"/>
    <cellStyle name="Calculation 7 2 2 3 2 3 2" xfId="30735"/>
    <cellStyle name="Calculation 7 2 2 3 2 4" xfId="18585"/>
    <cellStyle name="Calculation 7 2 2 3 2 4 2" xfId="28265"/>
    <cellStyle name="Calculation 7 2 2 3 2 5" xfId="26603"/>
    <cellStyle name="Calculation 7 2 2 3 2 6" xfId="26185"/>
    <cellStyle name="Calculation 7 2 2 3 3" xfId="17984"/>
    <cellStyle name="Calculation 7 2 2 3 3 2" xfId="23544"/>
    <cellStyle name="Calculation 7 2 2 3 3 2 2" xfId="33224"/>
    <cellStyle name="Calculation 7 2 2 3 3 3" xfId="18570"/>
    <cellStyle name="Calculation 7 2 2 3 3 3 2" xfId="28250"/>
    <cellStyle name="Calculation 7 2 2 3 3 4" xfId="19120"/>
    <cellStyle name="Calculation 7 2 2 3 3 4 2" xfId="28800"/>
    <cellStyle name="Calculation 7 2 2 3 3 5" xfId="27668"/>
    <cellStyle name="Calculation 7 2 2 3 4" xfId="22039"/>
    <cellStyle name="Calculation 7 2 2 3 4 2" xfId="31719"/>
    <cellStyle name="Calculation 7 2 2 3 5" xfId="19292"/>
    <cellStyle name="Calculation 7 2 2 3 5 2" xfId="28972"/>
    <cellStyle name="Calculation 7 2 2 3 6" xfId="21198"/>
    <cellStyle name="Calculation 7 2 2 3 6 2" xfId="30878"/>
    <cellStyle name="Calculation 7 2 2 3 7" xfId="26026"/>
    <cellStyle name="Calculation 7 2 2 4" xfId="17254"/>
    <cellStyle name="Calculation 7 2 2 4 2" xfId="22807"/>
    <cellStyle name="Calculation 7 2 2 4 2 2" xfId="32487"/>
    <cellStyle name="Calculation 7 2 2 4 3" xfId="18593"/>
    <cellStyle name="Calculation 7 2 2 4 3 2" xfId="28273"/>
    <cellStyle name="Calculation 7 2 2 4 4" xfId="20743"/>
    <cellStyle name="Calculation 7 2 2 4 4 2" xfId="30423"/>
    <cellStyle name="Calculation 7 2 2 4 5" xfId="26765"/>
    <cellStyle name="Calculation 7 2 2 4 6" xfId="26353"/>
    <cellStyle name="Calculation 7 2 2 5" xfId="17714"/>
    <cellStyle name="Calculation 7 2 2 5 2" xfId="23274"/>
    <cellStyle name="Calculation 7 2 2 5 2 2" xfId="32954"/>
    <cellStyle name="Calculation 7 2 2 5 3" xfId="24385"/>
    <cellStyle name="Calculation 7 2 2 5 3 2" xfId="34065"/>
    <cellStyle name="Calculation 7 2 2 5 4" xfId="18877"/>
    <cellStyle name="Calculation 7 2 2 5 4 2" xfId="28557"/>
    <cellStyle name="Calculation 7 2 2 5 5" xfId="27398"/>
    <cellStyle name="Calculation 7 2 2 6" xfId="21765"/>
    <cellStyle name="Calculation 7 2 2 6 2" xfId="31445"/>
    <cellStyle name="Calculation 7 2 2 7" xfId="18653"/>
    <cellStyle name="Calculation 7 2 2 7 2" xfId="28333"/>
    <cellStyle name="Calculation 7 2 2 8" xfId="20221"/>
    <cellStyle name="Calculation 7 2 2 8 2" xfId="29901"/>
    <cellStyle name="Calculation 7 2 2 9" xfId="25550"/>
    <cellStyle name="Calculation 7 2 3" xfId="16152"/>
    <cellStyle name="Calculation 7 2 3 2" xfId="16697"/>
    <cellStyle name="Calculation 7 2 3 2 2" xfId="17499"/>
    <cellStyle name="Calculation 7 2 3 2 2 2" xfId="23059"/>
    <cellStyle name="Calculation 7 2 3 2 2 2 2" xfId="32739"/>
    <cellStyle name="Calculation 7 2 3 2 2 3" xfId="19960"/>
    <cellStyle name="Calculation 7 2 3 2 2 3 2" xfId="29640"/>
    <cellStyle name="Calculation 7 2 3 2 2 4" xfId="21540"/>
    <cellStyle name="Calculation 7 2 3 2 2 4 2" xfId="31220"/>
    <cellStyle name="Calculation 7 2 3 2 2 5" xfId="26981"/>
    <cellStyle name="Calculation 7 2 3 2 2 6" xfId="25653"/>
    <cellStyle name="Calculation 7 2 3 2 3" xfId="18180"/>
    <cellStyle name="Calculation 7 2 3 2 3 2" xfId="23740"/>
    <cellStyle name="Calculation 7 2 3 2 3 2 2" xfId="33420"/>
    <cellStyle name="Calculation 7 2 3 2 3 3" xfId="24153"/>
    <cellStyle name="Calculation 7 2 3 2 3 3 2" xfId="33833"/>
    <cellStyle name="Calculation 7 2 3 2 3 4" xfId="24934"/>
    <cellStyle name="Calculation 7 2 3 2 3 4 2" xfId="34614"/>
    <cellStyle name="Calculation 7 2 3 2 3 5" xfId="27864"/>
    <cellStyle name="Calculation 7 2 3 2 4" xfId="22235"/>
    <cellStyle name="Calculation 7 2 3 2 4 2" xfId="31915"/>
    <cellStyle name="Calculation 7 2 3 2 5" xfId="18799"/>
    <cellStyle name="Calculation 7 2 3 2 5 2" xfId="28479"/>
    <cellStyle name="Calculation 7 2 3 2 6" xfId="18498"/>
    <cellStyle name="Calculation 7 2 3 2 6 2" xfId="28178"/>
    <cellStyle name="Calculation 7 2 3 2 7" xfId="25488"/>
    <cellStyle name="Calculation 7 2 3 3" xfId="16495"/>
    <cellStyle name="Calculation 7 2 3 3 2" xfId="16882"/>
    <cellStyle name="Calculation 7 2 3 3 2 2" xfId="22435"/>
    <cellStyle name="Calculation 7 2 3 3 2 2 2" xfId="32115"/>
    <cellStyle name="Calculation 7 2 3 3 2 3" xfId="20063"/>
    <cellStyle name="Calculation 7 2 3 3 2 3 2" xfId="29743"/>
    <cellStyle name="Calculation 7 2 3 3 2 4" xfId="21215"/>
    <cellStyle name="Calculation 7 2 3 3 2 4 2" xfId="30895"/>
    <cellStyle name="Calculation 7 2 3 3 2 5" xfId="26417"/>
    <cellStyle name="Calculation 7 2 3 3 2 6" xfId="26092"/>
    <cellStyle name="Calculation 7 2 3 3 3" xfId="17944"/>
    <cellStyle name="Calculation 7 2 3 3 3 2" xfId="23504"/>
    <cellStyle name="Calculation 7 2 3 3 3 2 2" xfId="33184"/>
    <cellStyle name="Calculation 7 2 3 3 3 3" xfId="24010"/>
    <cellStyle name="Calculation 7 2 3 3 3 3 2" xfId="33690"/>
    <cellStyle name="Calculation 7 2 3 3 3 4" xfId="19814"/>
    <cellStyle name="Calculation 7 2 3 3 3 4 2" xfId="29494"/>
    <cellStyle name="Calculation 7 2 3 3 3 5" xfId="27628"/>
    <cellStyle name="Calculation 7 2 3 3 4" xfId="21999"/>
    <cellStyle name="Calculation 7 2 3 3 4 2" xfId="31679"/>
    <cellStyle name="Calculation 7 2 3 3 5" xfId="21221"/>
    <cellStyle name="Calculation 7 2 3 3 5 2" xfId="30901"/>
    <cellStyle name="Calculation 7 2 3 3 6" xfId="21283"/>
    <cellStyle name="Calculation 7 2 3 3 6 2" xfId="30963"/>
    <cellStyle name="Calculation 7 2 3 3 7" xfId="25332"/>
    <cellStyle name="Calculation 7 2 3 4" xfId="17209"/>
    <cellStyle name="Calculation 7 2 3 4 2" xfId="22762"/>
    <cellStyle name="Calculation 7 2 3 4 2 2" xfId="32442"/>
    <cellStyle name="Calculation 7 2 3 4 3" xfId="19243"/>
    <cellStyle name="Calculation 7 2 3 4 3 2" xfId="28923"/>
    <cellStyle name="Calculation 7 2 3 4 4" xfId="24660"/>
    <cellStyle name="Calculation 7 2 3 4 4 2" xfId="34340"/>
    <cellStyle name="Calculation 7 2 3 4 5" xfId="26726"/>
    <cellStyle name="Calculation 7 2 3 4 6" xfId="26372"/>
    <cellStyle name="Calculation 7 2 3 5" xfId="17674"/>
    <cellStyle name="Calculation 7 2 3 5 2" xfId="23234"/>
    <cellStyle name="Calculation 7 2 3 5 2 2" xfId="32914"/>
    <cellStyle name="Calculation 7 2 3 5 3" xfId="24323"/>
    <cellStyle name="Calculation 7 2 3 5 3 2" xfId="34003"/>
    <cellStyle name="Calculation 7 2 3 5 4" xfId="20776"/>
    <cellStyle name="Calculation 7 2 3 5 4 2" xfId="30456"/>
    <cellStyle name="Calculation 7 2 3 5 5" xfId="27358"/>
    <cellStyle name="Calculation 7 2 3 6" xfId="21721"/>
    <cellStyle name="Calculation 7 2 3 6 2" xfId="31401"/>
    <cellStyle name="Calculation 7 2 3 7" xfId="21294"/>
    <cellStyle name="Calculation 7 2 3 7 2" xfId="30974"/>
    <cellStyle name="Calculation 7 2 3 8" xfId="24835"/>
    <cellStyle name="Calculation 7 2 3 8 2" xfId="34515"/>
    <cellStyle name="Calculation 7 2 3 9" xfId="25636"/>
    <cellStyle name="Calculation 7 2 4" xfId="16086"/>
    <cellStyle name="Calculation 7 2 4 2" xfId="17433"/>
    <cellStyle name="Calculation 7 2 4 2 2" xfId="22993"/>
    <cellStyle name="Calculation 7 2 4 2 2 2" xfId="32673"/>
    <cellStyle name="Calculation 7 2 4 2 3" xfId="21485"/>
    <cellStyle name="Calculation 7 2 4 2 3 2" xfId="31165"/>
    <cellStyle name="Calculation 7 2 4 2 4" xfId="19476"/>
    <cellStyle name="Calculation 7 2 4 2 4 2" xfId="29156"/>
    <cellStyle name="Calculation 7 2 4 2 5" xfId="26915"/>
    <cellStyle name="Calculation 7 2 4 2 6" xfId="25109"/>
    <cellStyle name="Calculation 7 2 4 3" xfId="18114"/>
    <cellStyle name="Calculation 7 2 4 3 2" xfId="23674"/>
    <cellStyle name="Calculation 7 2 4 3 2 2" xfId="33354"/>
    <cellStyle name="Calculation 7 2 4 3 3" xfId="24413"/>
    <cellStyle name="Calculation 7 2 4 3 3 2" xfId="34093"/>
    <cellStyle name="Calculation 7 2 4 3 4" xfId="24667"/>
    <cellStyle name="Calculation 7 2 4 3 4 2" xfId="34347"/>
    <cellStyle name="Calculation 7 2 4 3 5" xfId="27798"/>
    <cellStyle name="Calculation 7 2 4 4" xfId="22169"/>
    <cellStyle name="Calculation 7 2 4 4 2" xfId="31849"/>
    <cellStyle name="Calculation 7 2 4 5" xfId="19174"/>
    <cellStyle name="Calculation 7 2 4 5 2" xfId="28854"/>
    <cellStyle name="Calculation 7 2 4 6" xfId="18449"/>
    <cellStyle name="Calculation 7 2 4 6 2" xfId="28129"/>
    <cellStyle name="Calculation 7 2 4 7" xfId="25632"/>
    <cellStyle name="Calculation 7 2 5" xfId="16429"/>
    <cellStyle name="Calculation 7 2 5 2" xfId="17033"/>
    <cellStyle name="Calculation 7 2 5 2 2" xfId="22586"/>
    <cellStyle name="Calculation 7 2 5 2 2 2" xfId="32266"/>
    <cellStyle name="Calculation 7 2 5 2 3" xfId="20752"/>
    <cellStyle name="Calculation 7 2 5 2 3 2" xfId="30432"/>
    <cellStyle name="Calculation 7 2 5 2 4" xfId="20399"/>
    <cellStyle name="Calculation 7 2 5 2 4 2" xfId="30079"/>
    <cellStyle name="Calculation 7 2 5 2 5" xfId="26568"/>
    <cellStyle name="Calculation 7 2 5 2 6" xfId="25596"/>
    <cellStyle name="Calculation 7 2 5 3" xfId="17878"/>
    <cellStyle name="Calculation 7 2 5 3 2" xfId="23438"/>
    <cellStyle name="Calculation 7 2 5 3 2 2" xfId="33118"/>
    <cellStyle name="Calculation 7 2 5 3 3" xfId="18598"/>
    <cellStyle name="Calculation 7 2 5 3 3 2" xfId="28278"/>
    <cellStyle name="Calculation 7 2 5 3 4" xfId="24397"/>
    <cellStyle name="Calculation 7 2 5 3 4 2" xfId="34077"/>
    <cellStyle name="Calculation 7 2 5 3 5" xfId="27562"/>
    <cellStyle name="Calculation 7 2 5 4" xfId="21933"/>
    <cellStyle name="Calculation 7 2 5 4 2" xfId="31613"/>
    <cellStyle name="Calculation 7 2 5 5" xfId="24351"/>
    <cellStyle name="Calculation 7 2 5 5 2" xfId="34031"/>
    <cellStyle name="Calculation 7 2 5 6" xfId="19498"/>
    <cellStyle name="Calculation 7 2 5 6 2" xfId="29178"/>
    <cellStyle name="Calculation 7 2 5 7" xfId="25580"/>
    <cellStyle name="Calculation 7 2 6" xfId="17119"/>
    <cellStyle name="Calculation 7 2 6 2" xfId="22672"/>
    <cellStyle name="Calculation 7 2 6 2 2" xfId="32352"/>
    <cellStyle name="Calculation 7 2 6 3" xfId="19947"/>
    <cellStyle name="Calculation 7 2 6 3 2" xfId="29627"/>
    <cellStyle name="Calculation 7 2 6 4" xfId="19577"/>
    <cellStyle name="Calculation 7 2 6 4 2" xfId="29257"/>
    <cellStyle name="Calculation 7 2 6 5" xfId="26645"/>
    <cellStyle name="Calculation 7 2 6 6" xfId="25877"/>
    <cellStyle name="Calculation 7 2 7" xfId="17171"/>
    <cellStyle name="Calculation 7 2 7 2" xfId="22724"/>
    <cellStyle name="Calculation 7 2 7 2 2" xfId="32404"/>
    <cellStyle name="Calculation 7 2 7 3" xfId="19232"/>
    <cellStyle name="Calculation 7 2 7 3 2" xfId="28912"/>
    <cellStyle name="Calculation 7 2 7 4" xfId="20941"/>
    <cellStyle name="Calculation 7 2 7 4 2" xfId="30621"/>
    <cellStyle name="Calculation 7 2 7 5" xfId="26357"/>
    <cellStyle name="Calculation 7 2 8" xfId="21654"/>
    <cellStyle name="Calculation 7 2 8 2" xfId="31334"/>
    <cellStyle name="Calculation 7 2 9" xfId="19143"/>
    <cellStyle name="Calculation 7 2 9 2" xfId="28823"/>
    <cellStyle name="Calculation 7 3" xfId="16001"/>
    <cellStyle name="Calculation 7 3 10" xfId="25752"/>
    <cellStyle name="Calculation 7 3 2" xfId="16273"/>
    <cellStyle name="Calculation 7 3 2 2" xfId="16743"/>
    <cellStyle name="Calculation 7 3 2 2 2" xfId="17613"/>
    <cellStyle name="Calculation 7 3 2 2 2 2" xfId="23173"/>
    <cellStyle name="Calculation 7 3 2 2 2 2 2" xfId="32853"/>
    <cellStyle name="Calculation 7 3 2 2 2 3" xfId="21645"/>
    <cellStyle name="Calculation 7 3 2 2 2 3 2" xfId="31325"/>
    <cellStyle name="Calculation 7 3 2 2 2 4" xfId="21245"/>
    <cellStyle name="Calculation 7 3 2 2 2 4 2" xfId="30925"/>
    <cellStyle name="Calculation 7 3 2 2 2 5" xfId="27095"/>
    <cellStyle name="Calculation 7 3 2 2 2 6" xfId="27297"/>
    <cellStyle name="Calculation 7 3 2 2 3" xfId="18294"/>
    <cellStyle name="Calculation 7 3 2 2 3 2" xfId="23854"/>
    <cellStyle name="Calculation 7 3 2 2 3 2 2" xfId="33534"/>
    <cellStyle name="Calculation 7 3 2 2 3 3" xfId="24445"/>
    <cellStyle name="Calculation 7 3 2 2 3 3 2" xfId="34125"/>
    <cellStyle name="Calculation 7 3 2 2 3 4" xfId="24680"/>
    <cellStyle name="Calculation 7 3 2 2 3 4 2" xfId="34360"/>
    <cellStyle name="Calculation 7 3 2 2 3 5" xfId="27978"/>
    <cellStyle name="Calculation 7 3 2 2 4" xfId="22349"/>
    <cellStyle name="Calculation 7 3 2 2 4 2" xfId="32029"/>
    <cellStyle name="Calculation 7 3 2 2 5" xfId="21629"/>
    <cellStyle name="Calculation 7 3 2 2 5 2" xfId="31309"/>
    <cellStyle name="Calculation 7 3 2 2 6" xfId="18839"/>
    <cellStyle name="Calculation 7 3 2 2 6 2" xfId="28519"/>
    <cellStyle name="Calculation 7 3 2 2 7" xfId="26242"/>
    <cellStyle name="Calculation 7 3 2 3" xfId="16609"/>
    <cellStyle name="Calculation 7 3 2 3 2" xfId="17377"/>
    <cellStyle name="Calculation 7 3 2 3 2 2" xfId="22937"/>
    <cellStyle name="Calculation 7 3 2 3 2 2 2" xfId="32617"/>
    <cellStyle name="Calculation 7 3 2 3 2 3" xfId="20176"/>
    <cellStyle name="Calculation 7 3 2 3 2 3 2" xfId="29856"/>
    <cellStyle name="Calculation 7 3 2 3 2 4" xfId="25004"/>
    <cellStyle name="Calculation 7 3 2 3 2 4 2" xfId="34684"/>
    <cellStyle name="Calculation 7 3 2 3 2 5" xfId="26859"/>
    <cellStyle name="Calculation 7 3 2 3 2 6" xfId="25125"/>
    <cellStyle name="Calculation 7 3 2 3 3" xfId="18058"/>
    <cellStyle name="Calculation 7 3 2 3 3 2" xfId="23618"/>
    <cellStyle name="Calculation 7 3 2 3 3 2 2" xfId="33298"/>
    <cellStyle name="Calculation 7 3 2 3 3 3" xfId="20816"/>
    <cellStyle name="Calculation 7 3 2 3 3 3 2" xfId="30496"/>
    <cellStyle name="Calculation 7 3 2 3 3 4" xfId="22416"/>
    <cellStyle name="Calculation 7 3 2 3 3 4 2" xfId="32096"/>
    <cellStyle name="Calculation 7 3 2 3 3 5" xfId="27742"/>
    <cellStyle name="Calculation 7 3 2 3 4" xfId="22113"/>
    <cellStyle name="Calculation 7 3 2 3 4 2" xfId="31793"/>
    <cellStyle name="Calculation 7 3 2 3 5" xfId="18941"/>
    <cellStyle name="Calculation 7 3 2 3 5 2" xfId="28621"/>
    <cellStyle name="Calculation 7 3 2 3 6" xfId="21573"/>
    <cellStyle name="Calculation 7 3 2 3 6 2" xfId="31253"/>
    <cellStyle name="Calculation 7 3 2 3 7" xfId="26189"/>
    <cellStyle name="Calculation 7 3 2 4" xfId="17266"/>
    <cellStyle name="Calculation 7 3 2 4 2" xfId="22818"/>
    <cellStyle name="Calculation 7 3 2 4 2 2" xfId="32498"/>
    <cellStyle name="Calculation 7 3 2 4 3" xfId="19379"/>
    <cellStyle name="Calculation 7 3 2 4 3 2" xfId="29059"/>
    <cellStyle name="Calculation 7 3 2 4 4" xfId="24015"/>
    <cellStyle name="Calculation 7 3 2 4 4 2" xfId="33695"/>
    <cellStyle name="Calculation 7 3 2 4 5" xfId="26774"/>
    <cellStyle name="Calculation 7 3 2 4 6" xfId="26342"/>
    <cellStyle name="Calculation 7 3 2 5" xfId="17788"/>
    <cellStyle name="Calculation 7 3 2 5 2" xfId="23348"/>
    <cellStyle name="Calculation 7 3 2 5 2 2" xfId="33028"/>
    <cellStyle name="Calculation 7 3 2 5 3" xfId="21554"/>
    <cellStyle name="Calculation 7 3 2 5 3 2" xfId="31234"/>
    <cellStyle name="Calculation 7 3 2 5 4" xfId="18479"/>
    <cellStyle name="Calculation 7 3 2 5 4 2" xfId="28159"/>
    <cellStyle name="Calculation 7 3 2 5 5" xfId="27472"/>
    <cellStyle name="Calculation 7 3 2 6" xfId="21843"/>
    <cellStyle name="Calculation 7 3 2 6 2" xfId="31523"/>
    <cellStyle name="Calculation 7 3 2 7" xfId="20809"/>
    <cellStyle name="Calculation 7 3 2 7 2" xfId="30489"/>
    <cellStyle name="Calculation 7 3 2 8" xfId="19186"/>
    <cellStyle name="Calculation 7 3 2 8 2" xfId="28866"/>
    <cellStyle name="Calculation 7 3 2 9" xfId="26095"/>
    <cellStyle name="Calculation 7 3 3" xfId="16161"/>
    <cellStyle name="Calculation 7 3 3 2" xfId="17501"/>
    <cellStyle name="Calculation 7 3 3 2 2" xfId="23061"/>
    <cellStyle name="Calculation 7 3 3 2 2 2" xfId="32741"/>
    <cellStyle name="Calculation 7 3 3 2 3" xfId="21201"/>
    <cellStyle name="Calculation 7 3 3 2 3 2" xfId="30881"/>
    <cellStyle name="Calculation 7 3 3 2 4" xfId="19770"/>
    <cellStyle name="Calculation 7 3 3 2 4 2" xfId="29450"/>
    <cellStyle name="Calculation 7 3 3 2 5" xfId="26983"/>
    <cellStyle name="Calculation 7 3 3 2 6" xfId="25319"/>
    <cellStyle name="Calculation 7 3 3 3" xfId="18182"/>
    <cellStyle name="Calculation 7 3 3 3 2" xfId="23742"/>
    <cellStyle name="Calculation 7 3 3 3 2 2" xfId="33422"/>
    <cellStyle name="Calculation 7 3 3 3 3" xfId="24195"/>
    <cellStyle name="Calculation 7 3 3 3 3 2" xfId="33875"/>
    <cellStyle name="Calculation 7 3 3 3 4" xfId="24793"/>
    <cellStyle name="Calculation 7 3 3 3 4 2" xfId="34473"/>
    <cellStyle name="Calculation 7 3 3 3 5" xfId="27866"/>
    <cellStyle name="Calculation 7 3 3 4" xfId="22237"/>
    <cellStyle name="Calculation 7 3 3 4 2" xfId="31917"/>
    <cellStyle name="Calculation 7 3 3 5" xfId="20497"/>
    <cellStyle name="Calculation 7 3 3 5 2" xfId="30177"/>
    <cellStyle name="Calculation 7 3 3 6" xfId="21509"/>
    <cellStyle name="Calculation 7 3 3 6 2" xfId="31189"/>
    <cellStyle name="Calculation 7 3 3 7" xfId="25284"/>
    <cellStyle name="Calculation 7 3 4" xfId="16497"/>
    <cellStyle name="Calculation 7 3 4 2" xfId="17154"/>
    <cellStyle name="Calculation 7 3 4 2 2" xfId="22707"/>
    <cellStyle name="Calculation 7 3 4 2 2 2" xfId="32387"/>
    <cellStyle name="Calculation 7 3 4 2 3" xfId="20835"/>
    <cellStyle name="Calculation 7 3 4 2 3 2" xfId="30515"/>
    <cellStyle name="Calculation 7 3 4 2 4" xfId="24183"/>
    <cellStyle name="Calculation 7 3 4 2 4 2" xfId="33863"/>
    <cellStyle name="Calculation 7 3 4 2 5" xfId="26680"/>
    <cellStyle name="Calculation 7 3 4 2 6" xfId="26055"/>
    <cellStyle name="Calculation 7 3 4 3" xfId="17946"/>
    <cellStyle name="Calculation 7 3 4 3 2" xfId="23506"/>
    <cellStyle name="Calculation 7 3 4 3 2 2" xfId="33186"/>
    <cellStyle name="Calculation 7 3 4 3 3" xfId="21180"/>
    <cellStyle name="Calculation 7 3 4 3 3 2" xfId="30860"/>
    <cellStyle name="Calculation 7 3 4 3 4" xfId="20226"/>
    <cellStyle name="Calculation 7 3 4 3 4 2" xfId="29906"/>
    <cellStyle name="Calculation 7 3 4 3 5" xfId="27630"/>
    <cellStyle name="Calculation 7 3 4 4" xfId="22001"/>
    <cellStyle name="Calculation 7 3 4 4 2" xfId="31681"/>
    <cellStyle name="Calculation 7 3 4 5" xfId="18901"/>
    <cellStyle name="Calculation 7 3 4 5 2" xfId="28581"/>
    <cellStyle name="Calculation 7 3 4 6" xfId="20448"/>
    <cellStyle name="Calculation 7 3 4 6 2" xfId="30128"/>
    <cellStyle name="Calculation 7 3 4 7" xfId="26229"/>
    <cellStyle name="Calculation 7 3 5" xfId="17235"/>
    <cellStyle name="Calculation 7 3 5 2" xfId="22788"/>
    <cellStyle name="Calculation 7 3 5 2 2" xfId="32468"/>
    <cellStyle name="Calculation 7 3 5 3" xfId="21230"/>
    <cellStyle name="Calculation 7 3 5 3 2" xfId="30910"/>
    <cellStyle name="Calculation 7 3 5 4" xfId="19270"/>
    <cellStyle name="Calculation 7 3 5 4 2" xfId="28950"/>
    <cellStyle name="Calculation 7 3 5 5" xfId="26749"/>
    <cellStyle name="Calculation 7 3 5 6" xfId="27156"/>
    <cellStyle name="Calculation 7 3 6" xfId="17676"/>
    <cellStyle name="Calculation 7 3 6 2" xfId="23236"/>
    <cellStyle name="Calculation 7 3 6 2 2" xfId="32916"/>
    <cellStyle name="Calculation 7 3 6 3" xfId="18912"/>
    <cellStyle name="Calculation 7 3 6 3 2" xfId="28592"/>
    <cellStyle name="Calculation 7 3 6 4" xfId="20464"/>
    <cellStyle name="Calculation 7 3 6 4 2" xfId="30144"/>
    <cellStyle name="Calculation 7 3 6 5" xfId="27360"/>
    <cellStyle name="Calculation 7 3 7" xfId="21727"/>
    <cellStyle name="Calculation 7 3 7 2" xfId="31407"/>
    <cellStyle name="Calculation 7 3 8" xfId="19115"/>
    <cellStyle name="Calculation 7 3 8 2" xfId="28795"/>
    <cellStyle name="Calculation 7 3 9" xfId="20994"/>
    <cellStyle name="Calculation 7 3 9 2" xfId="30674"/>
    <cellStyle name="Calculation 7 4" xfId="16395"/>
    <cellStyle name="Calculation 7 4 2" xfId="17005"/>
    <cellStyle name="Calculation 7 4 2 2" xfId="22558"/>
    <cellStyle name="Calculation 7 4 2 2 2" xfId="32238"/>
    <cellStyle name="Calculation 7 4 2 3" xfId="21562"/>
    <cellStyle name="Calculation 7 4 2 3 2" xfId="31242"/>
    <cellStyle name="Calculation 7 4 2 4" xfId="24943"/>
    <cellStyle name="Calculation 7 4 2 4 2" xfId="34623"/>
    <cellStyle name="Calculation 7 4 2 5" xfId="26540"/>
    <cellStyle name="Calculation 7 4 2 6" xfId="25989"/>
    <cellStyle name="Calculation 7 4 3" xfId="17844"/>
    <cellStyle name="Calculation 7 4 3 2" xfId="23404"/>
    <cellStyle name="Calculation 7 4 3 2 2" xfId="33084"/>
    <cellStyle name="Calculation 7 4 3 3" xfId="20083"/>
    <cellStyle name="Calculation 7 4 3 3 2" xfId="29763"/>
    <cellStyle name="Calculation 7 4 3 4" xfId="21088"/>
    <cellStyle name="Calculation 7 4 3 4 2" xfId="30768"/>
    <cellStyle name="Calculation 7 4 3 5" xfId="27528"/>
    <cellStyle name="Calculation 7 4 4" xfId="21899"/>
    <cellStyle name="Calculation 7 4 4 2" xfId="31579"/>
    <cellStyle name="Calculation 7 4 5" xfId="18993"/>
    <cellStyle name="Calculation 7 4 5 2" xfId="28673"/>
    <cellStyle name="Calculation 7 4 6" xfId="19353"/>
    <cellStyle name="Calculation 7 4 6 2" xfId="29033"/>
    <cellStyle name="Calculation 7 4 7" xfId="25595"/>
    <cellStyle name="Calculation 7 5" xfId="24243"/>
    <cellStyle name="Calculation 7 5 2" xfId="33923"/>
    <cellStyle name="Calculation 8" xfId="34773"/>
    <cellStyle name="Check Cell" xfId="45" builtinId="23" customBuiltin="1"/>
    <cellStyle name="Check Cell 2" xfId="136"/>
    <cellStyle name="Check Cell 3" xfId="226"/>
    <cellStyle name="Check Cell 4" xfId="310"/>
    <cellStyle name="Check Cell 5" xfId="802"/>
    <cellStyle name="Check Cell 6" xfId="1323"/>
    <cellStyle name="Check Cell 7" xfId="135"/>
    <cellStyle name="Check Cell 8" xfId="34774"/>
    <cellStyle name="Comma 10" xfId="1317"/>
    <cellStyle name="Comma 11" xfId="137"/>
    <cellStyle name="Comma 12" xfId="4323"/>
    <cellStyle name="Comma 12 2" xfId="10120"/>
    <cellStyle name="Comma 13" xfId="4330"/>
    <cellStyle name="Comma 13 2" xfId="12050"/>
    <cellStyle name="Comma 14" xfId="6260"/>
    <cellStyle name="Comma 14 2" xfId="13980"/>
    <cellStyle name="Comma 15" xfId="8190"/>
    <cellStyle name="Comma 16" xfId="16053"/>
    <cellStyle name="Comma 17" xfId="34743"/>
    <cellStyle name="Comma 18" xfId="34793"/>
    <cellStyle name="Comma 19" xfId="34775"/>
    <cellStyle name="Comma 2" xfId="3"/>
    <cellStyle name="Comma 2 2" xfId="4"/>
    <cellStyle name="Comma 2 2 2" xfId="177"/>
    <cellStyle name="Comma 3" xfId="5"/>
    <cellStyle name="Comma 3 2" xfId="247"/>
    <cellStyle name="Comma 3 3" xfId="178"/>
    <cellStyle name="Comma 4" xfId="2"/>
    <cellStyle name="Comma 4 2" xfId="15921"/>
    <cellStyle name="Comma 4 3" xfId="179"/>
    <cellStyle name="Comma 5" xfId="227"/>
    <cellStyle name="Comma 6" xfId="311"/>
    <cellStyle name="Comma 7" xfId="606"/>
    <cellStyle name="Comma 7 2" xfId="1154"/>
    <cellStyle name="Comma 7 2 2" xfId="2141"/>
    <cellStyle name="Comma 7 2 2 2" xfId="4074"/>
    <cellStyle name="Comma 7 2 2 2 2" xfId="11884"/>
    <cellStyle name="Comma 7 2 2 3" xfId="6094"/>
    <cellStyle name="Comma 7 2 2 3 2" xfId="13814"/>
    <cellStyle name="Comma 7 2 2 4" xfId="8024"/>
    <cellStyle name="Comma 7 2 2 4 2" xfId="15744"/>
    <cellStyle name="Comma 7 2 2 5" xfId="9954"/>
    <cellStyle name="Comma 7 2 3" xfId="3111"/>
    <cellStyle name="Comma 7 2 3 2" xfId="10921"/>
    <cellStyle name="Comma 7 2 4" xfId="5131"/>
    <cellStyle name="Comma 7 2 4 2" xfId="12851"/>
    <cellStyle name="Comma 7 2 5" xfId="7061"/>
    <cellStyle name="Comma 7 2 5 2" xfId="14781"/>
    <cellStyle name="Comma 7 2 6" xfId="8991"/>
    <cellStyle name="Comma 7 3" xfId="1660"/>
    <cellStyle name="Comma 7 3 2" xfId="3593"/>
    <cellStyle name="Comma 7 3 2 2" xfId="11403"/>
    <cellStyle name="Comma 7 3 3" xfId="5613"/>
    <cellStyle name="Comma 7 3 3 2" xfId="13333"/>
    <cellStyle name="Comma 7 3 4" xfId="7543"/>
    <cellStyle name="Comma 7 3 4 2" xfId="15263"/>
    <cellStyle name="Comma 7 3 5" xfId="9473"/>
    <cellStyle name="Comma 7 4" xfId="2629"/>
    <cellStyle name="Comma 7 4 2" xfId="10439"/>
    <cellStyle name="Comma 7 5" xfId="4649"/>
    <cellStyle name="Comma 7 5 2" xfId="12369"/>
    <cellStyle name="Comma 7 6" xfId="6579"/>
    <cellStyle name="Comma 7 6 2" xfId="14299"/>
    <cellStyle name="Comma 7 7" xfId="8509"/>
    <cellStyle name="Comma 8" xfId="768"/>
    <cellStyle name="Comma 8 2" xfId="1315"/>
    <cellStyle name="Comma 8 2 2" xfId="2302"/>
    <cellStyle name="Comma 8 2 2 2" xfId="4235"/>
    <cellStyle name="Comma 8 2 2 2 2" xfId="12045"/>
    <cellStyle name="Comma 8 2 2 3" xfId="6255"/>
    <cellStyle name="Comma 8 2 2 3 2" xfId="13975"/>
    <cellStyle name="Comma 8 2 2 4" xfId="8185"/>
    <cellStyle name="Comma 8 2 2 4 2" xfId="15905"/>
    <cellStyle name="Comma 8 2 2 5" xfId="10115"/>
    <cellStyle name="Comma 8 2 3" xfId="3272"/>
    <cellStyle name="Comma 8 2 3 2" xfId="11082"/>
    <cellStyle name="Comma 8 2 4" xfId="5292"/>
    <cellStyle name="Comma 8 2 4 2" xfId="13012"/>
    <cellStyle name="Comma 8 2 5" xfId="7222"/>
    <cellStyle name="Comma 8 2 5 2" xfId="14942"/>
    <cellStyle name="Comma 8 2 6" xfId="9152"/>
    <cellStyle name="Comma 8 3" xfId="1821"/>
    <cellStyle name="Comma 8 3 2" xfId="3754"/>
    <cellStyle name="Comma 8 3 2 2" xfId="11564"/>
    <cellStyle name="Comma 8 3 3" xfId="5774"/>
    <cellStyle name="Comma 8 3 3 2" xfId="13494"/>
    <cellStyle name="Comma 8 3 4" xfId="7704"/>
    <cellStyle name="Comma 8 3 4 2" xfId="15424"/>
    <cellStyle name="Comma 8 3 5" xfId="9634"/>
    <cellStyle name="Comma 8 4" xfId="2790"/>
    <cellStyle name="Comma 8 4 2" xfId="10600"/>
    <cellStyle name="Comma 8 5" xfId="4810"/>
    <cellStyle name="Comma 8 5 2" xfId="12530"/>
    <cellStyle name="Comma 8 6" xfId="6740"/>
    <cellStyle name="Comma 8 6 2" xfId="14460"/>
    <cellStyle name="Comma 8 7" xfId="8670"/>
    <cellStyle name="Comma 9" xfId="803"/>
    <cellStyle name="Currency 2" xfId="180"/>
    <cellStyle name="Currency 2 2" xfId="248"/>
    <cellStyle name="Currency 3" xfId="181"/>
    <cellStyle name="Currency 3 10" xfId="2314"/>
    <cellStyle name="Currency 3 10 2" xfId="10124"/>
    <cellStyle name="Currency 3 11" xfId="4334"/>
    <cellStyle name="Currency 3 11 2" xfId="12054"/>
    <cellStyle name="Currency 3 12" xfId="6264"/>
    <cellStyle name="Currency 3 12 2" xfId="13984"/>
    <cellStyle name="Currency 3 13" xfId="8194"/>
    <cellStyle name="Currency 3 2" xfId="249"/>
    <cellStyle name="Currency 3 2 10" xfId="4343"/>
    <cellStyle name="Currency 3 2 10 2" xfId="12063"/>
    <cellStyle name="Currency 3 2 11" xfId="6273"/>
    <cellStyle name="Currency 3 2 11 2" xfId="13993"/>
    <cellStyle name="Currency 3 2 12" xfId="8203"/>
    <cellStyle name="Currency 3 2 2" xfId="275"/>
    <cellStyle name="Currency 3 2 2 10" xfId="6293"/>
    <cellStyle name="Currency 3 2 2 10 2" xfId="14013"/>
    <cellStyle name="Currency 3 2 2 11" xfId="8223"/>
    <cellStyle name="Currency 3 2 2 2" xfId="360"/>
    <cellStyle name="Currency 3 2 2 2 10" xfId="8263"/>
    <cellStyle name="Currency 3 2 2 2 2" xfId="440"/>
    <cellStyle name="Currency 3 2 2 2 2 2" xfId="600"/>
    <cellStyle name="Currency 3 2 2 2 2 2 2" xfId="1148"/>
    <cellStyle name="Currency 3 2 2 2 2 2 2 2" xfId="2136"/>
    <cellStyle name="Currency 3 2 2 2 2 2 2 2 2" xfId="4069"/>
    <cellStyle name="Currency 3 2 2 2 2 2 2 2 2 2" xfId="11879"/>
    <cellStyle name="Currency 3 2 2 2 2 2 2 2 3" xfId="6089"/>
    <cellStyle name="Currency 3 2 2 2 2 2 2 2 3 2" xfId="13809"/>
    <cellStyle name="Currency 3 2 2 2 2 2 2 2 4" xfId="8019"/>
    <cellStyle name="Currency 3 2 2 2 2 2 2 2 4 2" xfId="15739"/>
    <cellStyle name="Currency 3 2 2 2 2 2 2 2 5" xfId="9949"/>
    <cellStyle name="Currency 3 2 2 2 2 2 2 3" xfId="3105"/>
    <cellStyle name="Currency 3 2 2 2 2 2 2 3 2" xfId="10915"/>
    <cellStyle name="Currency 3 2 2 2 2 2 2 4" xfId="5125"/>
    <cellStyle name="Currency 3 2 2 2 2 2 2 4 2" xfId="12845"/>
    <cellStyle name="Currency 3 2 2 2 2 2 2 5" xfId="7055"/>
    <cellStyle name="Currency 3 2 2 2 2 2 2 5 2" xfId="14775"/>
    <cellStyle name="Currency 3 2 2 2 2 2 2 6" xfId="8985"/>
    <cellStyle name="Currency 3 2 2 2 2 2 3" xfId="1654"/>
    <cellStyle name="Currency 3 2 2 2 2 2 3 2" xfId="3587"/>
    <cellStyle name="Currency 3 2 2 2 2 2 3 2 2" xfId="11397"/>
    <cellStyle name="Currency 3 2 2 2 2 2 3 3" xfId="5607"/>
    <cellStyle name="Currency 3 2 2 2 2 2 3 3 2" xfId="13327"/>
    <cellStyle name="Currency 3 2 2 2 2 2 3 4" xfId="7537"/>
    <cellStyle name="Currency 3 2 2 2 2 2 3 4 2" xfId="15257"/>
    <cellStyle name="Currency 3 2 2 2 2 2 3 5" xfId="9467"/>
    <cellStyle name="Currency 3 2 2 2 2 2 4" xfId="2623"/>
    <cellStyle name="Currency 3 2 2 2 2 2 4 2" xfId="10433"/>
    <cellStyle name="Currency 3 2 2 2 2 2 5" xfId="4643"/>
    <cellStyle name="Currency 3 2 2 2 2 2 5 2" xfId="12363"/>
    <cellStyle name="Currency 3 2 2 2 2 2 6" xfId="6573"/>
    <cellStyle name="Currency 3 2 2 2 2 2 6 2" xfId="14293"/>
    <cellStyle name="Currency 3 2 2 2 2 2 7" xfId="8503"/>
    <cellStyle name="Currency 3 2 2 2 2 3" xfId="762"/>
    <cellStyle name="Currency 3 2 2 2 2 3 2" xfId="1309"/>
    <cellStyle name="Currency 3 2 2 2 2 3 2 2" xfId="2296"/>
    <cellStyle name="Currency 3 2 2 2 2 3 2 2 2" xfId="4229"/>
    <cellStyle name="Currency 3 2 2 2 2 3 2 2 2 2" xfId="12039"/>
    <cellStyle name="Currency 3 2 2 2 2 3 2 2 3" xfId="6249"/>
    <cellStyle name="Currency 3 2 2 2 2 3 2 2 3 2" xfId="13969"/>
    <cellStyle name="Currency 3 2 2 2 2 3 2 2 4" xfId="8179"/>
    <cellStyle name="Currency 3 2 2 2 2 3 2 2 4 2" xfId="15899"/>
    <cellStyle name="Currency 3 2 2 2 2 3 2 2 5" xfId="10109"/>
    <cellStyle name="Currency 3 2 2 2 2 3 2 3" xfId="3266"/>
    <cellStyle name="Currency 3 2 2 2 2 3 2 3 2" xfId="11076"/>
    <cellStyle name="Currency 3 2 2 2 2 3 2 4" xfId="5286"/>
    <cellStyle name="Currency 3 2 2 2 2 3 2 4 2" xfId="13006"/>
    <cellStyle name="Currency 3 2 2 2 2 3 2 5" xfId="7216"/>
    <cellStyle name="Currency 3 2 2 2 2 3 2 5 2" xfId="14936"/>
    <cellStyle name="Currency 3 2 2 2 2 3 2 6" xfId="9146"/>
    <cellStyle name="Currency 3 2 2 2 2 3 3" xfId="1815"/>
    <cellStyle name="Currency 3 2 2 2 2 3 3 2" xfId="3748"/>
    <cellStyle name="Currency 3 2 2 2 2 3 3 2 2" xfId="11558"/>
    <cellStyle name="Currency 3 2 2 2 2 3 3 3" xfId="5768"/>
    <cellStyle name="Currency 3 2 2 2 2 3 3 3 2" xfId="13488"/>
    <cellStyle name="Currency 3 2 2 2 2 3 3 4" xfId="7698"/>
    <cellStyle name="Currency 3 2 2 2 2 3 3 4 2" xfId="15418"/>
    <cellStyle name="Currency 3 2 2 2 2 3 3 5" xfId="9628"/>
    <cellStyle name="Currency 3 2 2 2 2 3 4" xfId="2784"/>
    <cellStyle name="Currency 3 2 2 2 2 3 4 2" xfId="10594"/>
    <cellStyle name="Currency 3 2 2 2 2 3 5" xfId="4804"/>
    <cellStyle name="Currency 3 2 2 2 2 3 5 2" xfId="12524"/>
    <cellStyle name="Currency 3 2 2 2 2 3 6" xfId="6734"/>
    <cellStyle name="Currency 3 2 2 2 2 3 6 2" xfId="14454"/>
    <cellStyle name="Currency 3 2 2 2 2 3 7" xfId="8664"/>
    <cellStyle name="Currency 3 2 2 2 2 4" xfId="988"/>
    <cellStyle name="Currency 3 2 2 2 2 4 2" xfId="1976"/>
    <cellStyle name="Currency 3 2 2 2 2 4 2 2" xfId="3909"/>
    <cellStyle name="Currency 3 2 2 2 2 4 2 2 2" xfId="11719"/>
    <cellStyle name="Currency 3 2 2 2 2 4 2 3" xfId="5929"/>
    <cellStyle name="Currency 3 2 2 2 2 4 2 3 2" xfId="13649"/>
    <cellStyle name="Currency 3 2 2 2 2 4 2 4" xfId="7859"/>
    <cellStyle name="Currency 3 2 2 2 2 4 2 4 2" xfId="15579"/>
    <cellStyle name="Currency 3 2 2 2 2 4 2 5" xfId="9789"/>
    <cellStyle name="Currency 3 2 2 2 2 4 3" xfId="2945"/>
    <cellStyle name="Currency 3 2 2 2 2 4 3 2" xfId="10755"/>
    <cellStyle name="Currency 3 2 2 2 2 4 4" xfId="4965"/>
    <cellStyle name="Currency 3 2 2 2 2 4 4 2" xfId="12685"/>
    <cellStyle name="Currency 3 2 2 2 2 4 5" xfId="6895"/>
    <cellStyle name="Currency 3 2 2 2 2 4 5 2" xfId="14615"/>
    <cellStyle name="Currency 3 2 2 2 2 4 6" xfId="8825"/>
    <cellStyle name="Currency 3 2 2 2 2 5" xfId="1494"/>
    <cellStyle name="Currency 3 2 2 2 2 5 2" xfId="3427"/>
    <cellStyle name="Currency 3 2 2 2 2 5 2 2" xfId="11237"/>
    <cellStyle name="Currency 3 2 2 2 2 5 3" xfId="5447"/>
    <cellStyle name="Currency 3 2 2 2 2 5 3 2" xfId="13167"/>
    <cellStyle name="Currency 3 2 2 2 2 5 4" xfId="7377"/>
    <cellStyle name="Currency 3 2 2 2 2 5 4 2" xfId="15097"/>
    <cellStyle name="Currency 3 2 2 2 2 5 5" xfId="9307"/>
    <cellStyle name="Currency 3 2 2 2 2 6" xfId="2463"/>
    <cellStyle name="Currency 3 2 2 2 2 6 2" xfId="10273"/>
    <cellStyle name="Currency 3 2 2 2 2 7" xfId="4483"/>
    <cellStyle name="Currency 3 2 2 2 2 7 2" xfId="12203"/>
    <cellStyle name="Currency 3 2 2 2 2 8" xfId="6413"/>
    <cellStyle name="Currency 3 2 2 2 2 8 2" xfId="14133"/>
    <cellStyle name="Currency 3 2 2 2 2 9" xfId="8343"/>
    <cellStyle name="Currency 3 2 2 2 3" xfId="520"/>
    <cellStyle name="Currency 3 2 2 2 3 2" xfId="1068"/>
    <cellStyle name="Currency 3 2 2 2 3 2 2" xfId="2056"/>
    <cellStyle name="Currency 3 2 2 2 3 2 2 2" xfId="3989"/>
    <cellStyle name="Currency 3 2 2 2 3 2 2 2 2" xfId="11799"/>
    <cellStyle name="Currency 3 2 2 2 3 2 2 3" xfId="6009"/>
    <cellStyle name="Currency 3 2 2 2 3 2 2 3 2" xfId="13729"/>
    <cellStyle name="Currency 3 2 2 2 3 2 2 4" xfId="7939"/>
    <cellStyle name="Currency 3 2 2 2 3 2 2 4 2" xfId="15659"/>
    <cellStyle name="Currency 3 2 2 2 3 2 2 5" xfId="9869"/>
    <cellStyle name="Currency 3 2 2 2 3 2 3" xfId="3025"/>
    <cellStyle name="Currency 3 2 2 2 3 2 3 2" xfId="10835"/>
    <cellStyle name="Currency 3 2 2 2 3 2 4" xfId="5045"/>
    <cellStyle name="Currency 3 2 2 2 3 2 4 2" xfId="12765"/>
    <cellStyle name="Currency 3 2 2 2 3 2 5" xfId="6975"/>
    <cellStyle name="Currency 3 2 2 2 3 2 5 2" xfId="14695"/>
    <cellStyle name="Currency 3 2 2 2 3 2 6" xfId="8905"/>
    <cellStyle name="Currency 3 2 2 2 3 3" xfId="1574"/>
    <cellStyle name="Currency 3 2 2 2 3 3 2" xfId="3507"/>
    <cellStyle name="Currency 3 2 2 2 3 3 2 2" xfId="11317"/>
    <cellStyle name="Currency 3 2 2 2 3 3 3" xfId="5527"/>
    <cellStyle name="Currency 3 2 2 2 3 3 3 2" xfId="13247"/>
    <cellStyle name="Currency 3 2 2 2 3 3 4" xfId="7457"/>
    <cellStyle name="Currency 3 2 2 2 3 3 4 2" xfId="15177"/>
    <cellStyle name="Currency 3 2 2 2 3 3 5" xfId="9387"/>
    <cellStyle name="Currency 3 2 2 2 3 4" xfId="2543"/>
    <cellStyle name="Currency 3 2 2 2 3 4 2" xfId="10353"/>
    <cellStyle name="Currency 3 2 2 2 3 5" xfId="4563"/>
    <cellStyle name="Currency 3 2 2 2 3 5 2" xfId="12283"/>
    <cellStyle name="Currency 3 2 2 2 3 6" xfId="6493"/>
    <cellStyle name="Currency 3 2 2 2 3 6 2" xfId="14213"/>
    <cellStyle name="Currency 3 2 2 2 3 7" xfId="8423"/>
    <cellStyle name="Currency 3 2 2 2 4" xfId="682"/>
    <cellStyle name="Currency 3 2 2 2 4 2" xfId="1229"/>
    <cellStyle name="Currency 3 2 2 2 4 2 2" xfId="2216"/>
    <cellStyle name="Currency 3 2 2 2 4 2 2 2" xfId="4149"/>
    <cellStyle name="Currency 3 2 2 2 4 2 2 2 2" xfId="11959"/>
    <cellStyle name="Currency 3 2 2 2 4 2 2 3" xfId="6169"/>
    <cellStyle name="Currency 3 2 2 2 4 2 2 3 2" xfId="13889"/>
    <cellStyle name="Currency 3 2 2 2 4 2 2 4" xfId="8099"/>
    <cellStyle name="Currency 3 2 2 2 4 2 2 4 2" xfId="15819"/>
    <cellStyle name="Currency 3 2 2 2 4 2 2 5" xfId="10029"/>
    <cellStyle name="Currency 3 2 2 2 4 2 3" xfId="3186"/>
    <cellStyle name="Currency 3 2 2 2 4 2 3 2" xfId="10996"/>
    <cellStyle name="Currency 3 2 2 2 4 2 4" xfId="5206"/>
    <cellStyle name="Currency 3 2 2 2 4 2 4 2" xfId="12926"/>
    <cellStyle name="Currency 3 2 2 2 4 2 5" xfId="7136"/>
    <cellStyle name="Currency 3 2 2 2 4 2 5 2" xfId="14856"/>
    <cellStyle name="Currency 3 2 2 2 4 2 6" xfId="9066"/>
    <cellStyle name="Currency 3 2 2 2 4 3" xfId="1735"/>
    <cellStyle name="Currency 3 2 2 2 4 3 2" xfId="3668"/>
    <cellStyle name="Currency 3 2 2 2 4 3 2 2" xfId="11478"/>
    <cellStyle name="Currency 3 2 2 2 4 3 3" xfId="5688"/>
    <cellStyle name="Currency 3 2 2 2 4 3 3 2" xfId="13408"/>
    <cellStyle name="Currency 3 2 2 2 4 3 4" xfId="7618"/>
    <cellStyle name="Currency 3 2 2 2 4 3 4 2" xfId="15338"/>
    <cellStyle name="Currency 3 2 2 2 4 3 5" xfId="9548"/>
    <cellStyle name="Currency 3 2 2 2 4 4" xfId="2704"/>
    <cellStyle name="Currency 3 2 2 2 4 4 2" xfId="10514"/>
    <cellStyle name="Currency 3 2 2 2 4 5" xfId="4724"/>
    <cellStyle name="Currency 3 2 2 2 4 5 2" xfId="12444"/>
    <cellStyle name="Currency 3 2 2 2 4 6" xfId="6654"/>
    <cellStyle name="Currency 3 2 2 2 4 6 2" xfId="14374"/>
    <cellStyle name="Currency 3 2 2 2 4 7" xfId="8584"/>
    <cellStyle name="Currency 3 2 2 2 5" xfId="908"/>
    <cellStyle name="Currency 3 2 2 2 5 2" xfId="1896"/>
    <cellStyle name="Currency 3 2 2 2 5 2 2" xfId="3829"/>
    <cellStyle name="Currency 3 2 2 2 5 2 2 2" xfId="11639"/>
    <cellStyle name="Currency 3 2 2 2 5 2 3" xfId="5849"/>
    <cellStyle name="Currency 3 2 2 2 5 2 3 2" xfId="13569"/>
    <cellStyle name="Currency 3 2 2 2 5 2 4" xfId="7779"/>
    <cellStyle name="Currency 3 2 2 2 5 2 4 2" xfId="15499"/>
    <cellStyle name="Currency 3 2 2 2 5 2 5" xfId="9709"/>
    <cellStyle name="Currency 3 2 2 2 5 3" xfId="2865"/>
    <cellStyle name="Currency 3 2 2 2 5 3 2" xfId="10675"/>
    <cellStyle name="Currency 3 2 2 2 5 4" xfId="4885"/>
    <cellStyle name="Currency 3 2 2 2 5 4 2" xfId="12605"/>
    <cellStyle name="Currency 3 2 2 2 5 5" xfId="6815"/>
    <cellStyle name="Currency 3 2 2 2 5 5 2" xfId="14535"/>
    <cellStyle name="Currency 3 2 2 2 5 6" xfId="8745"/>
    <cellStyle name="Currency 3 2 2 2 6" xfId="1414"/>
    <cellStyle name="Currency 3 2 2 2 6 2" xfId="3347"/>
    <cellStyle name="Currency 3 2 2 2 6 2 2" xfId="11157"/>
    <cellStyle name="Currency 3 2 2 2 6 3" xfId="5367"/>
    <cellStyle name="Currency 3 2 2 2 6 3 2" xfId="13087"/>
    <cellStyle name="Currency 3 2 2 2 6 4" xfId="7297"/>
    <cellStyle name="Currency 3 2 2 2 6 4 2" xfId="15017"/>
    <cellStyle name="Currency 3 2 2 2 6 5" xfId="9227"/>
    <cellStyle name="Currency 3 2 2 2 7" xfId="2383"/>
    <cellStyle name="Currency 3 2 2 2 7 2" xfId="10193"/>
    <cellStyle name="Currency 3 2 2 2 8" xfId="4403"/>
    <cellStyle name="Currency 3 2 2 2 8 2" xfId="12123"/>
    <cellStyle name="Currency 3 2 2 2 9" xfId="6333"/>
    <cellStyle name="Currency 3 2 2 2 9 2" xfId="14053"/>
    <cellStyle name="Currency 3 2 2 3" xfId="400"/>
    <cellStyle name="Currency 3 2 2 3 2" xfId="560"/>
    <cellStyle name="Currency 3 2 2 3 2 2" xfId="1108"/>
    <cellStyle name="Currency 3 2 2 3 2 2 2" xfId="2096"/>
    <cellStyle name="Currency 3 2 2 3 2 2 2 2" xfId="4029"/>
    <cellStyle name="Currency 3 2 2 3 2 2 2 2 2" xfId="11839"/>
    <cellStyle name="Currency 3 2 2 3 2 2 2 3" xfId="6049"/>
    <cellStyle name="Currency 3 2 2 3 2 2 2 3 2" xfId="13769"/>
    <cellStyle name="Currency 3 2 2 3 2 2 2 4" xfId="7979"/>
    <cellStyle name="Currency 3 2 2 3 2 2 2 4 2" xfId="15699"/>
    <cellStyle name="Currency 3 2 2 3 2 2 2 5" xfId="9909"/>
    <cellStyle name="Currency 3 2 2 3 2 2 3" xfId="3065"/>
    <cellStyle name="Currency 3 2 2 3 2 2 3 2" xfId="10875"/>
    <cellStyle name="Currency 3 2 2 3 2 2 4" xfId="5085"/>
    <cellStyle name="Currency 3 2 2 3 2 2 4 2" xfId="12805"/>
    <cellStyle name="Currency 3 2 2 3 2 2 5" xfId="7015"/>
    <cellStyle name="Currency 3 2 2 3 2 2 5 2" xfId="14735"/>
    <cellStyle name="Currency 3 2 2 3 2 2 6" xfId="8945"/>
    <cellStyle name="Currency 3 2 2 3 2 3" xfId="1614"/>
    <cellStyle name="Currency 3 2 2 3 2 3 2" xfId="3547"/>
    <cellStyle name="Currency 3 2 2 3 2 3 2 2" xfId="11357"/>
    <cellStyle name="Currency 3 2 2 3 2 3 3" xfId="5567"/>
    <cellStyle name="Currency 3 2 2 3 2 3 3 2" xfId="13287"/>
    <cellStyle name="Currency 3 2 2 3 2 3 4" xfId="7497"/>
    <cellStyle name="Currency 3 2 2 3 2 3 4 2" xfId="15217"/>
    <cellStyle name="Currency 3 2 2 3 2 3 5" xfId="9427"/>
    <cellStyle name="Currency 3 2 2 3 2 4" xfId="2583"/>
    <cellStyle name="Currency 3 2 2 3 2 4 2" xfId="10393"/>
    <cellStyle name="Currency 3 2 2 3 2 5" xfId="4603"/>
    <cellStyle name="Currency 3 2 2 3 2 5 2" xfId="12323"/>
    <cellStyle name="Currency 3 2 2 3 2 6" xfId="6533"/>
    <cellStyle name="Currency 3 2 2 3 2 6 2" xfId="14253"/>
    <cellStyle name="Currency 3 2 2 3 2 7" xfId="8463"/>
    <cellStyle name="Currency 3 2 2 3 3" xfId="722"/>
    <cellStyle name="Currency 3 2 2 3 3 2" xfId="1269"/>
    <cellStyle name="Currency 3 2 2 3 3 2 2" xfId="2256"/>
    <cellStyle name="Currency 3 2 2 3 3 2 2 2" xfId="4189"/>
    <cellStyle name="Currency 3 2 2 3 3 2 2 2 2" xfId="11999"/>
    <cellStyle name="Currency 3 2 2 3 3 2 2 3" xfId="6209"/>
    <cellStyle name="Currency 3 2 2 3 3 2 2 3 2" xfId="13929"/>
    <cellStyle name="Currency 3 2 2 3 3 2 2 4" xfId="8139"/>
    <cellStyle name="Currency 3 2 2 3 3 2 2 4 2" xfId="15859"/>
    <cellStyle name="Currency 3 2 2 3 3 2 2 5" xfId="10069"/>
    <cellStyle name="Currency 3 2 2 3 3 2 3" xfId="3226"/>
    <cellStyle name="Currency 3 2 2 3 3 2 3 2" xfId="11036"/>
    <cellStyle name="Currency 3 2 2 3 3 2 4" xfId="5246"/>
    <cellStyle name="Currency 3 2 2 3 3 2 4 2" xfId="12966"/>
    <cellStyle name="Currency 3 2 2 3 3 2 5" xfId="7176"/>
    <cellStyle name="Currency 3 2 2 3 3 2 5 2" xfId="14896"/>
    <cellStyle name="Currency 3 2 2 3 3 2 6" xfId="9106"/>
    <cellStyle name="Currency 3 2 2 3 3 3" xfId="1775"/>
    <cellStyle name="Currency 3 2 2 3 3 3 2" xfId="3708"/>
    <cellStyle name="Currency 3 2 2 3 3 3 2 2" xfId="11518"/>
    <cellStyle name="Currency 3 2 2 3 3 3 3" xfId="5728"/>
    <cellStyle name="Currency 3 2 2 3 3 3 3 2" xfId="13448"/>
    <cellStyle name="Currency 3 2 2 3 3 3 4" xfId="7658"/>
    <cellStyle name="Currency 3 2 2 3 3 3 4 2" xfId="15378"/>
    <cellStyle name="Currency 3 2 2 3 3 3 5" xfId="9588"/>
    <cellStyle name="Currency 3 2 2 3 3 4" xfId="2744"/>
    <cellStyle name="Currency 3 2 2 3 3 4 2" xfId="10554"/>
    <cellStyle name="Currency 3 2 2 3 3 5" xfId="4764"/>
    <cellStyle name="Currency 3 2 2 3 3 5 2" xfId="12484"/>
    <cellStyle name="Currency 3 2 2 3 3 6" xfId="6694"/>
    <cellStyle name="Currency 3 2 2 3 3 6 2" xfId="14414"/>
    <cellStyle name="Currency 3 2 2 3 3 7" xfId="8624"/>
    <cellStyle name="Currency 3 2 2 3 4" xfId="948"/>
    <cellStyle name="Currency 3 2 2 3 4 2" xfId="1936"/>
    <cellStyle name="Currency 3 2 2 3 4 2 2" xfId="3869"/>
    <cellStyle name="Currency 3 2 2 3 4 2 2 2" xfId="11679"/>
    <cellStyle name="Currency 3 2 2 3 4 2 3" xfId="5889"/>
    <cellStyle name="Currency 3 2 2 3 4 2 3 2" xfId="13609"/>
    <cellStyle name="Currency 3 2 2 3 4 2 4" xfId="7819"/>
    <cellStyle name="Currency 3 2 2 3 4 2 4 2" xfId="15539"/>
    <cellStyle name="Currency 3 2 2 3 4 2 5" xfId="9749"/>
    <cellStyle name="Currency 3 2 2 3 4 3" xfId="2905"/>
    <cellStyle name="Currency 3 2 2 3 4 3 2" xfId="10715"/>
    <cellStyle name="Currency 3 2 2 3 4 4" xfId="4925"/>
    <cellStyle name="Currency 3 2 2 3 4 4 2" xfId="12645"/>
    <cellStyle name="Currency 3 2 2 3 4 5" xfId="6855"/>
    <cellStyle name="Currency 3 2 2 3 4 5 2" xfId="14575"/>
    <cellStyle name="Currency 3 2 2 3 4 6" xfId="8785"/>
    <cellStyle name="Currency 3 2 2 3 5" xfId="1454"/>
    <cellStyle name="Currency 3 2 2 3 5 2" xfId="3387"/>
    <cellStyle name="Currency 3 2 2 3 5 2 2" xfId="11197"/>
    <cellStyle name="Currency 3 2 2 3 5 3" xfId="5407"/>
    <cellStyle name="Currency 3 2 2 3 5 3 2" xfId="13127"/>
    <cellStyle name="Currency 3 2 2 3 5 4" xfId="7337"/>
    <cellStyle name="Currency 3 2 2 3 5 4 2" xfId="15057"/>
    <cellStyle name="Currency 3 2 2 3 5 5" xfId="9267"/>
    <cellStyle name="Currency 3 2 2 3 6" xfId="2423"/>
    <cellStyle name="Currency 3 2 2 3 6 2" xfId="10233"/>
    <cellStyle name="Currency 3 2 2 3 7" xfId="4443"/>
    <cellStyle name="Currency 3 2 2 3 7 2" xfId="12163"/>
    <cellStyle name="Currency 3 2 2 3 8" xfId="6373"/>
    <cellStyle name="Currency 3 2 2 3 8 2" xfId="14093"/>
    <cellStyle name="Currency 3 2 2 3 9" xfId="8303"/>
    <cellStyle name="Currency 3 2 2 4" xfId="480"/>
    <cellStyle name="Currency 3 2 2 4 2" xfId="1028"/>
    <cellStyle name="Currency 3 2 2 4 2 2" xfId="2016"/>
    <cellStyle name="Currency 3 2 2 4 2 2 2" xfId="3949"/>
    <cellStyle name="Currency 3 2 2 4 2 2 2 2" xfId="11759"/>
    <cellStyle name="Currency 3 2 2 4 2 2 3" xfId="5969"/>
    <cellStyle name="Currency 3 2 2 4 2 2 3 2" xfId="13689"/>
    <cellStyle name="Currency 3 2 2 4 2 2 4" xfId="7899"/>
    <cellStyle name="Currency 3 2 2 4 2 2 4 2" xfId="15619"/>
    <cellStyle name="Currency 3 2 2 4 2 2 5" xfId="9829"/>
    <cellStyle name="Currency 3 2 2 4 2 3" xfId="2985"/>
    <cellStyle name="Currency 3 2 2 4 2 3 2" xfId="10795"/>
    <cellStyle name="Currency 3 2 2 4 2 4" xfId="5005"/>
    <cellStyle name="Currency 3 2 2 4 2 4 2" xfId="12725"/>
    <cellStyle name="Currency 3 2 2 4 2 5" xfId="6935"/>
    <cellStyle name="Currency 3 2 2 4 2 5 2" xfId="14655"/>
    <cellStyle name="Currency 3 2 2 4 2 6" xfId="8865"/>
    <cellStyle name="Currency 3 2 2 4 3" xfId="1534"/>
    <cellStyle name="Currency 3 2 2 4 3 2" xfId="3467"/>
    <cellStyle name="Currency 3 2 2 4 3 2 2" xfId="11277"/>
    <cellStyle name="Currency 3 2 2 4 3 3" xfId="5487"/>
    <cellStyle name="Currency 3 2 2 4 3 3 2" xfId="13207"/>
    <cellStyle name="Currency 3 2 2 4 3 4" xfId="7417"/>
    <cellStyle name="Currency 3 2 2 4 3 4 2" xfId="15137"/>
    <cellStyle name="Currency 3 2 2 4 3 5" xfId="9347"/>
    <cellStyle name="Currency 3 2 2 4 4" xfId="2503"/>
    <cellStyle name="Currency 3 2 2 4 4 2" xfId="10313"/>
    <cellStyle name="Currency 3 2 2 4 5" xfId="4523"/>
    <cellStyle name="Currency 3 2 2 4 5 2" xfId="12243"/>
    <cellStyle name="Currency 3 2 2 4 6" xfId="6453"/>
    <cellStyle name="Currency 3 2 2 4 6 2" xfId="14173"/>
    <cellStyle name="Currency 3 2 2 4 7" xfId="8383"/>
    <cellStyle name="Currency 3 2 2 5" xfId="642"/>
    <cellStyle name="Currency 3 2 2 5 2" xfId="1189"/>
    <cellStyle name="Currency 3 2 2 5 2 2" xfId="2176"/>
    <cellStyle name="Currency 3 2 2 5 2 2 2" xfId="4109"/>
    <cellStyle name="Currency 3 2 2 5 2 2 2 2" xfId="11919"/>
    <cellStyle name="Currency 3 2 2 5 2 2 3" xfId="6129"/>
    <cellStyle name="Currency 3 2 2 5 2 2 3 2" xfId="13849"/>
    <cellStyle name="Currency 3 2 2 5 2 2 4" xfId="8059"/>
    <cellStyle name="Currency 3 2 2 5 2 2 4 2" xfId="15779"/>
    <cellStyle name="Currency 3 2 2 5 2 2 5" xfId="9989"/>
    <cellStyle name="Currency 3 2 2 5 2 3" xfId="3146"/>
    <cellStyle name="Currency 3 2 2 5 2 3 2" xfId="10956"/>
    <cellStyle name="Currency 3 2 2 5 2 4" xfId="5166"/>
    <cellStyle name="Currency 3 2 2 5 2 4 2" xfId="12886"/>
    <cellStyle name="Currency 3 2 2 5 2 5" xfId="7096"/>
    <cellStyle name="Currency 3 2 2 5 2 5 2" xfId="14816"/>
    <cellStyle name="Currency 3 2 2 5 2 6" xfId="9026"/>
    <cellStyle name="Currency 3 2 2 5 3" xfId="1695"/>
    <cellStyle name="Currency 3 2 2 5 3 2" xfId="3628"/>
    <cellStyle name="Currency 3 2 2 5 3 2 2" xfId="11438"/>
    <cellStyle name="Currency 3 2 2 5 3 3" xfId="5648"/>
    <cellStyle name="Currency 3 2 2 5 3 3 2" xfId="13368"/>
    <cellStyle name="Currency 3 2 2 5 3 4" xfId="7578"/>
    <cellStyle name="Currency 3 2 2 5 3 4 2" xfId="15298"/>
    <cellStyle name="Currency 3 2 2 5 3 5" xfId="9508"/>
    <cellStyle name="Currency 3 2 2 5 4" xfId="2664"/>
    <cellStyle name="Currency 3 2 2 5 4 2" xfId="10474"/>
    <cellStyle name="Currency 3 2 2 5 5" xfId="4684"/>
    <cellStyle name="Currency 3 2 2 5 5 2" xfId="12404"/>
    <cellStyle name="Currency 3 2 2 5 6" xfId="6614"/>
    <cellStyle name="Currency 3 2 2 5 6 2" xfId="14334"/>
    <cellStyle name="Currency 3 2 2 5 7" xfId="8544"/>
    <cellStyle name="Currency 3 2 2 6" xfId="860"/>
    <cellStyle name="Currency 3 2 2 6 2" xfId="1856"/>
    <cellStyle name="Currency 3 2 2 6 2 2" xfId="3789"/>
    <cellStyle name="Currency 3 2 2 6 2 2 2" xfId="11599"/>
    <cellStyle name="Currency 3 2 2 6 2 3" xfId="5809"/>
    <cellStyle name="Currency 3 2 2 6 2 3 2" xfId="13529"/>
    <cellStyle name="Currency 3 2 2 6 2 4" xfId="7739"/>
    <cellStyle name="Currency 3 2 2 6 2 4 2" xfId="15459"/>
    <cellStyle name="Currency 3 2 2 6 2 5" xfId="9669"/>
    <cellStyle name="Currency 3 2 2 6 3" xfId="2825"/>
    <cellStyle name="Currency 3 2 2 6 3 2" xfId="10635"/>
    <cellStyle name="Currency 3 2 2 6 4" xfId="4845"/>
    <cellStyle name="Currency 3 2 2 6 4 2" xfId="12565"/>
    <cellStyle name="Currency 3 2 2 6 5" xfId="6775"/>
    <cellStyle name="Currency 3 2 2 6 5 2" xfId="14495"/>
    <cellStyle name="Currency 3 2 2 6 6" xfId="8705"/>
    <cellStyle name="Currency 3 2 2 7" xfId="1374"/>
    <cellStyle name="Currency 3 2 2 7 2" xfId="3307"/>
    <cellStyle name="Currency 3 2 2 7 2 2" xfId="11117"/>
    <cellStyle name="Currency 3 2 2 7 3" xfId="5327"/>
    <cellStyle name="Currency 3 2 2 7 3 2" xfId="13047"/>
    <cellStyle name="Currency 3 2 2 7 4" xfId="7257"/>
    <cellStyle name="Currency 3 2 2 7 4 2" xfId="14977"/>
    <cellStyle name="Currency 3 2 2 7 5" xfId="9187"/>
    <cellStyle name="Currency 3 2 2 8" xfId="2343"/>
    <cellStyle name="Currency 3 2 2 8 2" xfId="10153"/>
    <cellStyle name="Currency 3 2 2 9" xfId="4363"/>
    <cellStyle name="Currency 3 2 2 9 2" xfId="12083"/>
    <cellStyle name="Currency 3 2 3" xfId="340"/>
    <cellStyle name="Currency 3 2 3 10" xfId="8243"/>
    <cellStyle name="Currency 3 2 3 2" xfId="420"/>
    <cellStyle name="Currency 3 2 3 2 2" xfId="580"/>
    <cellStyle name="Currency 3 2 3 2 2 2" xfId="1128"/>
    <cellStyle name="Currency 3 2 3 2 2 2 2" xfId="2116"/>
    <cellStyle name="Currency 3 2 3 2 2 2 2 2" xfId="4049"/>
    <cellStyle name="Currency 3 2 3 2 2 2 2 2 2" xfId="11859"/>
    <cellStyle name="Currency 3 2 3 2 2 2 2 3" xfId="6069"/>
    <cellStyle name="Currency 3 2 3 2 2 2 2 3 2" xfId="13789"/>
    <cellStyle name="Currency 3 2 3 2 2 2 2 4" xfId="7999"/>
    <cellStyle name="Currency 3 2 3 2 2 2 2 4 2" xfId="15719"/>
    <cellStyle name="Currency 3 2 3 2 2 2 2 5" xfId="9929"/>
    <cellStyle name="Currency 3 2 3 2 2 2 3" xfId="3085"/>
    <cellStyle name="Currency 3 2 3 2 2 2 3 2" xfId="10895"/>
    <cellStyle name="Currency 3 2 3 2 2 2 4" xfId="5105"/>
    <cellStyle name="Currency 3 2 3 2 2 2 4 2" xfId="12825"/>
    <cellStyle name="Currency 3 2 3 2 2 2 5" xfId="7035"/>
    <cellStyle name="Currency 3 2 3 2 2 2 5 2" xfId="14755"/>
    <cellStyle name="Currency 3 2 3 2 2 2 6" xfId="8965"/>
    <cellStyle name="Currency 3 2 3 2 2 3" xfId="1634"/>
    <cellStyle name="Currency 3 2 3 2 2 3 2" xfId="3567"/>
    <cellStyle name="Currency 3 2 3 2 2 3 2 2" xfId="11377"/>
    <cellStyle name="Currency 3 2 3 2 2 3 3" xfId="5587"/>
    <cellStyle name="Currency 3 2 3 2 2 3 3 2" xfId="13307"/>
    <cellStyle name="Currency 3 2 3 2 2 3 4" xfId="7517"/>
    <cellStyle name="Currency 3 2 3 2 2 3 4 2" xfId="15237"/>
    <cellStyle name="Currency 3 2 3 2 2 3 5" xfId="9447"/>
    <cellStyle name="Currency 3 2 3 2 2 4" xfId="2603"/>
    <cellStyle name="Currency 3 2 3 2 2 4 2" xfId="10413"/>
    <cellStyle name="Currency 3 2 3 2 2 5" xfId="4623"/>
    <cellStyle name="Currency 3 2 3 2 2 5 2" xfId="12343"/>
    <cellStyle name="Currency 3 2 3 2 2 6" xfId="6553"/>
    <cellStyle name="Currency 3 2 3 2 2 6 2" xfId="14273"/>
    <cellStyle name="Currency 3 2 3 2 2 7" xfId="8483"/>
    <cellStyle name="Currency 3 2 3 2 3" xfId="742"/>
    <cellStyle name="Currency 3 2 3 2 3 2" xfId="1289"/>
    <cellStyle name="Currency 3 2 3 2 3 2 2" xfId="2276"/>
    <cellStyle name="Currency 3 2 3 2 3 2 2 2" xfId="4209"/>
    <cellStyle name="Currency 3 2 3 2 3 2 2 2 2" xfId="12019"/>
    <cellStyle name="Currency 3 2 3 2 3 2 2 3" xfId="6229"/>
    <cellStyle name="Currency 3 2 3 2 3 2 2 3 2" xfId="13949"/>
    <cellStyle name="Currency 3 2 3 2 3 2 2 4" xfId="8159"/>
    <cellStyle name="Currency 3 2 3 2 3 2 2 4 2" xfId="15879"/>
    <cellStyle name="Currency 3 2 3 2 3 2 2 5" xfId="10089"/>
    <cellStyle name="Currency 3 2 3 2 3 2 3" xfId="3246"/>
    <cellStyle name="Currency 3 2 3 2 3 2 3 2" xfId="11056"/>
    <cellStyle name="Currency 3 2 3 2 3 2 4" xfId="5266"/>
    <cellStyle name="Currency 3 2 3 2 3 2 4 2" xfId="12986"/>
    <cellStyle name="Currency 3 2 3 2 3 2 5" xfId="7196"/>
    <cellStyle name="Currency 3 2 3 2 3 2 5 2" xfId="14916"/>
    <cellStyle name="Currency 3 2 3 2 3 2 6" xfId="9126"/>
    <cellStyle name="Currency 3 2 3 2 3 3" xfId="1795"/>
    <cellStyle name="Currency 3 2 3 2 3 3 2" xfId="3728"/>
    <cellStyle name="Currency 3 2 3 2 3 3 2 2" xfId="11538"/>
    <cellStyle name="Currency 3 2 3 2 3 3 3" xfId="5748"/>
    <cellStyle name="Currency 3 2 3 2 3 3 3 2" xfId="13468"/>
    <cellStyle name="Currency 3 2 3 2 3 3 4" xfId="7678"/>
    <cellStyle name="Currency 3 2 3 2 3 3 4 2" xfId="15398"/>
    <cellStyle name="Currency 3 2 3 2 3 3 5" xfId="9608"/>
    <cellStyle name="Currency 3 2 3 2 3 4" xfId="2764"/>
    <cellStyle name="Currency 3 2 3 2 3 4 2" xfId="10574"/>
    <cellStyle name="Currency 3 2 3 2 3 5" xfId="4784"/>
    <cellStyle name="Currency 3 2 3 2 3 5 2" xfId="12504"/>
    <cellStyle name="Currency 3 2 3 2 3 6" xfId="6714"/>
    <cellStyle name="Currency 3 2 3 2 3 6 2" xfId="14434"/>
    <cellStyle name="Currency 3 2 3 2 3 7" xfId="8644"/>
    <cellStyle name="Currency 3 2 3 2 4" xfId="968"/>
    <cellStyle name="Currency 3 2 3 2 4 2" xfId="1956"/>
    <cellStyle name="Currency 3 2 3 2 4 2 2" xfId="3889"/>
    <cellStyle name="Currency 3 2 3 2 4 2 2 2" xfId="11699"/>
    <cellStyle name="Currency 3 2 3 2 4 2 3" xfId="5909"/>
    <cellStyle name="Currency 3 2 3 2 4 2 3 2" xfId="13629"/>
    <cellStyle name="Currency 3 2 3 2 4 2 4" xfId="7839"/>
    <cellStyle name="Currency 3 2 3 2 4 2 4 2" xfId="15559"/>
    <cellStyle name="Currency 3 2 3 2 4 2 5" xfId="9769"/>
    <cellStyle name="Currency 3 2 3 2 4 3" xfId="2925"/>
    <cellStyle name="Currency 3 2 3 2 4 3 2" xfId="10735"/>
    <cellStyle name="Currency 3 2 3 2 4 4" xfId="4945"/>
    <cellStyle name="Currency 3 2 3 2 4 4 2" xfId="12665"/>
    <cellStyle name="Currency 3 2 3 2 4 5" xfId="6875"/>
    <cellStyle name="Currency 3 2 3 2 4 5 2" xfId="14595"/>
    <cellStyle name="Currency 3 2 3 2 4 6" xfId="8805"/>
    <cellStyle name="Currency 3 2 3 2 5" xfId="1474"/>
    <cellStyle name="Currency 3 2 3 2 5 2" xfId="3407"/>
    <cellStyle name="Currency 3 2 3 2 5 2 2" xfId="11217"/>
    <cellStyle name="Currency 3 2 3 2 5 3" xfId="5427"/>
    <cellStyle name="Currency 3 2 3 2 5 3 2" xfId="13147"/>
    <cellStyle name="Currency 3 2 3 2 5 4" xfId="7357"/>
    <cellStyle name="Currency 3 2 3 2 5 4 2" xfId="15077"/>
    <cellStyle name="Currency 3 2 3 2 5 5" xfId="9287"/>
    <cellStyle name="Currency 3 2 3 2 6" xfId="2443"/>
    <cellStyle name="Currency 3 2 3 2 6 2" xfId="10253"/>
    <cellStyle name="Currency 3 2 3 2 7" xfId="4463"/>
    <cellStyle name="Currency 3 2 3 2 7 2" xfId="12183"/>
    <cellStyle name="Currency 3 2 3 2 8" xfId="6393"/>
    <cellStyle name="Currency 3 2 3 2 8 2" xfId="14113"/>
    <cellStyle name="Currency 3 2 3 2 9" xfId="8323"/>
    <cellStyle name="Currency 3 2 3 3" xfId="500"/>
    <cellStyle name="Currency 3 2 3 3 2" xfId="1048"/>
    <cellStyle name="Currency 3 2 3 3 2 2" xfId="2036"/>
    <cellStyle name="Currency 3 2 3 3 2 2 2" xfId="3969"/>
    <cellStyle name="Currency 3 2 3 3 2 2 2 2" xfId="11779"/>
    <cellStyle name="Currency 3 2 3 3 2 2 3" xfId="5989"/>
    <cellStyle name="Currency 3 2 3 3 2 2 3 2" xfId="13709"/>
    <cellStyle name="Currency 3 2 3 3 2 2 4" xfId="7919"/>
    <cellStyle name="Currency 3 2 3 3 2 2 4 2" xfId="15639"/>
    <cellStyle name="Currency 3 2 3 3 2 2 5" xfId="9849"/>
    <cellStyle name="Currency 3 2 3 3 2 3" xfId="3005"/>
    <cellStyle name="Currency 3 2 3 3 2 3 2" xfId="10815"/>
    <cellStyle name="Currency 3 2 3 3 2 4" xfId="5025"/>
    <cellStyle name="Currency 3 2 3 3 2 4 2" xfId="12745"/>
    <cellStyle name="Currency 3 2 3 3 2 5" xfId="6955"/>
    <cellStyle name="Currency 3 2 3 3 2 5 2" xfId="14675"/>
    <cellStyle name="Currency 3 2 3 3 2 6" xfId="8885"/>
    <cellStyle name="Currency 3 2 3 3 3" xfId="1554"/>
    <cellStyle name="Currency 3 2 3 3 3 2" xfId="3487"/>
    <cellStyle name="Currency 3 2 3 3 3 2 2" xfId="11297"/>
    <cellStyle name="Currency 3 2 3 3 3 3" xfId="5507"/>
    <cellStyle name="Currency 3 2 3 3 3 3 2" xfId="13227"/>
    <cellStyle name="Currency 3 2 3 3 3 4" xfId="7437"/>
    <cellStyle name="Currency 3 2 3 3 3 4 2" xfId="15157"/>
    <cellStyle name="Currency 3 2 3 3 3 5" xfId="9367"/>
    <cellStyle name="Currency 3 2 3 3 4" xfId="2523"/>
    <cellStyle name="Currency 3 2 3 3 4 2" xfId="10333"/>
    <cellStyle name="Currency 3 2 3 3 5" xfId="4543"/>
    <cellStyle name="Currency 3 2 3 3 5 2" xfId="12263"/>
    <cellStyle name="Currency 3 2 3 3 6" xfId="6473"/>
    <cellStyle name="Currency 3 2 3 3 6 2" xfId="14193"/>
    <cellStyle name="Currency 3 2 3 3 7" xfId="8403"/>
    <cellStyle name="Currency 3 2 3 4" xfId="662"/>
    <cellStyle name="Currency 3 2 3 4 2" xfId="1209"/>
    <cellStyle name="Currency 3 2 3 4 2 2" xfId="2196"/>
    <cellStyle name="Currency 3 2 3 4 2 2 2" xfId="4129"/>
    <cellStyle name="Currency 3 2 3 4 2 2 2 2" xfId="11939"/>
    <cellStyle name="Currency 3 2 3 4 2 2 3" xfId="6149"/>
    <cellStyle name="Currency 3 2 3 4 2 2 3 2" xfId="13869"/>
    <cellStyle name="Currency 3 2 3 4 2 2 4" xfId="8079"/>
    <cellStyle name="Currency 3 2 3 4 2 2 4 2" xfId="15799"/>
    <cellStyle name="Currency 3 2 3 4 2 2 5" xfId="10009"/>
    <cellStyle name="Currency 3 2 3 4 2 3" xfId="3166"/>
    <cellStyle name="Currency 3 2 3 4 2 3 2" xfId="10976"/>
    <cellStyle name="Currency 3 2 3 4 2 4" xfId="5186"/>
    <cellStyle name="Currency 3 2 3 4 2 4 2" xfId="12906"/>
    <cellStyle name="Currency 3 2 3 4 2 5" xfId="7116"/>
    <cellStyle name="Currency 3 2 3 4 2 5 2" xfId="14836"/>
    <cellStyle name="Currency 3 2 3 4 2 6" xfId="9046"/>
    <cellStyle name="Currency 3 2 3 4 3" xfId="1715"/>
    <cellStyle name="Currency 3 2 3 4 3 2" xfId="3648"/>
    <cellStyle name="Currency 3 2 3 4 3 2 2" xfId="11458"/>
    <cellStyle name="Currency 3 2 3 4 3 3" xfId="5668"/>
    <cellStyle name="Currency 3 2 3 4 3 3 2" xfId="13388"/>
    <cellStyle name="Currency 3 2 3 4 3 4" xfId="7598"/>
    <cellStyle name="Currency 3 2 3 4 3 4 2" xfId="15318"/>
    <cellStyle name="Currency 3 2 3 4 3 5" xfId="9528"/>
    <cellStyle name="Currency 3 2 3 4 4" xfId="2684"/>
    <cellStyle name="Currency 3 2 3 4 4 2" xfId="10494"/>
    <cellStyle name="Currency 3 2 3 4 5" xfId="4704"/>
    <cellStyle name="Currency 3 2 3 4 5 2" xfId="12424"/>
    <cellStyle name="Currency 3 2 3 4 6" xfId="6634"/>
    <cellStyle name="Currency 3 2 3 4 6 2" xfId="14354"/>
    <cellStyle name="Currency 3 2 3 4 7" xfId="8564"/>
    <cellStyle name="Currency 3 2 3 5" xfId="888"/>
    <cellStyle name="Currency 3 2 3 5 2" xfId="1876"/>
    <cellStyle name="Currency 3 2 3 5 2 2" xfId="3809"/>
    <cellStyle name="Currency 3 2 3 5 2 2 2" xfId="11619"/>
    <cellStyle name="Currency 3 2 3 5 2 3" xfId="5829"/>
    <cellStyle name="Currency 3 2 3 5 2 3 2" xfId="13549"/>
    <cellStyle name="Currency 3 2 3 5 2 4" xfId="7759"/>
    <cellStyle name="Currency 3 2 3 5 2 4 2" xfId="15479"/>
    <cellStyle name="Currency 3 2 3 5 2 5" xfId="9689"/>
    <cellStyle name="Currency 3 2 3 5 3" xfId="2845"/>
    <cellStyle name="Currency 3 2 3 5 3 2" xfId="10655"/>
    <cellStyle name="Currency 3 2 3 5 4" xfId="4865"/>
    <cellStyle name="Currency 3 2 3 5 4 2" xfId="12585"/>
    <cellStyle name="Currency 3 2 3 5 5" xfId="6795"/>
    <cellStyle name="Currency 3 2 3 5 5 2" xfId="14515"/>
    <cellStyle name="Currency 3 2 3 5 6" xfId="8725"/>
    <cellStyle name="Currency 3 2 3 6" xfId="1394"/>
    <cellStyle name="Currency 3 2 3 6 2" xfId="3327"/>
    <cellStyle name="Currency 3 2 3 6 2 2" xfId="11137"/>
    <cellStyle name="Currency 3 2 3 6 3" xfId="5347"/>
    <cellStyle name="Currency 3 2 3 6 3 2" xfId="13067"/>
    <cellStyle name="Currency 3 2 3 6 4" xfId="7277"/>
    <cellStyle name="Currency 3 2 3 6 4 2" xfId="14997"/>
    <cellStyle name="Currency 3 2 3 6 5" xfId="9207"/>
    <cellStyle name="Currency 3 2 3 7" xfId="2363"/>
    <cellStyle name="Currency 3 2 3 7 2" xfId="10173"/>
    <cellStyle name="Currency 3 2 3 8" xfId="4383"/>
    <cellStyle name="Currency 3 2 3 8 2" xfId="12103"/>
    <cellStyle name="Currency 3 2 3 9" xfId="6313"/>
    <cellStyle name="Currency 3 2 3 9 2" xfId="14033"/>
    <cellStyle name="Currency 3 2 4" xfId="380"/>
    <cellStyle name="Currency 3 2 4 2" xfId="540"/>
    <cellStyle name="Currency 3 2 4 2 2" xfId="1088"/>
    <cellStyle name="Currency 3 2 4 2 2 2" xfId="2076"/>
    <cellStyle name="Currency 3 2 4 2 2 2 2" xfId="4009"/>
    <cellStyle name="Currency 3 2 4 2 2 2 2 2" xfId="11819"/>
    <cellStyle name="Currency 3 2 4 2 2 2 3" xfId="6029"/>
    <cellStyle name="Currency 3 2 4 2 2 2 3 2" xfId="13749"/>
    <cellStyle name="Currency 3 2 4 2 2 2 4" xfId="7959"/>
    <cellStyle name="Currency 3 2 4 2 2 2 4 2" xfId="15679"/>
    <cellStyle name="Currency 3 2 4 2 2 2 5" xfId="9889"/>
    <cellStyle name="Currency 3 2 4 2 2 3" xfId="3045"/>
    <cellStyle name="Currency 3 2 4 2 2 3 2" xfId="10855"/>
    <cellStyle name="Currency 3 2 4 2 2 4" xfId="5065"/>
    <cellStyle name="Currency 3 2 4 2 2 4 2" xfId="12785"/>
    <cellStyle name="Currency 3 2 4 2 2 5" xfId="6995"/>
    <cellStyle name="Currency 3 2 4 2 2 5 2" xfId="14715"/>
    <cellStyle name="Currency 3 2 4 2 2 6" xfId="8925"/>
    <cellStyle name="Currency 3 2 4 2 3" xfId="1594"/>
    <cellStyle name="Currency 3 2 4 2 3 2" xfId="3527"/>
    <cellStyle name="Currency 3 2 4 2 3 2 2" xfId="11337"/>
    <cellStyle name="Currency 3 2 4 2 3 3" xfId="5547"/>
    <cellStyle name="Currency 3 2 4 2 3 3 2" xfId="13267"/>
    <cellStyle name="Currency 3 2 4 2 3 4" xfId="7477"/>
    <cellStyle name="Currency 3 2 4 2 3 4 2" xfId="15197"/>
    <cellStyle name="Currency 3 2 4 2 3 5" xfId="9407"/>
    <cellStyle name="Currency 3 2 4 2 4" xfId="2563"/>
    <cellStyle name="Currency 3 2 4 2 4 2" xfId="10373"/>
    <cellStyle name="Currency 3 2 4 2 5" xfId="4583"/>
    <cellStyle name="Currency 3 2 4 2 5 2" xfId="12303"/>
    <cellStyle name="Currency 3 2 4 2 6" xfId="6513"/>
    <cellStyle name="Currency 3 2 4 2 6 2" xfId="14233"/>
    <cellStyle name="Currency 3 2 4 2 7" xfId="8443"/>
    <cellStyle name="Currency 3 2 4 3" xfId="702"/>
    <cellStyle name="Currency 3 2 4 3 2" xfId="1249"/>
    <cellStyle name="Currency 3 2 4 3 2 2" xfId="2236"/>
    <cellStyle name="Currency 3 2 4 3 2 2 2" xfId="4169"/>
    <cellStyle name="Currency 3 2 4 3 2 2 2 2" xfId="11979"/>
    <cellStyle name="Currency 3 2 4 3 2 2 3" xfId="6189"/>
    <cellStyle name="Currency 3 2 4 3 2 2 3 2" xfId="13909"/>
    <cellStyle name="Currency 3 2 4 3 2 2 4" xfId="8119"/>
    <cellStyle name="Currency 3 2 4 3 2 2 4 2" xfId="15839"/>
    <cellStyle name="Currency 3 2 4 3 2 2 5" xfId="10049"/>
    <cellStyle name="Currency 3 2 4 3 2 3" xfId="3206"/>
    <cellStyle name="Currency 3 2 4 3 2 3 2" xfId="11016"/>
    <cellStyle name="Currency 3 2 4 3 2 4" xfId="5226"/>
    <cellStyle name="Currency 3 2 4 3 2 4 2" xfId="12946"/>
    <cellStyle name="Currency 3 2 4 3 2 5" xfId="7156"/>
    <cellStyle name="Currency 3 2 4 3 2 5 2" xfId="14876"/>
    <cellStyle name="Currency 3 2 4 3 2 6" xfId="9086"/>
    <cellStyle name="Currency 3 2 4 3 3" xfId="1755"/>
    <cellStyle name="Currency 3 2 4 3 3 2" xfId="3688"/>
    <cellStyle name="Currency 3 2 4 3 3 2 2" xfId="11498"/>
    <cellStyle name="Currency 3 2 4 3 3 3" xfId="5708"/>
    <cellStyle name="Currency 3 2 4 3 3 3 2" xfId="13428"/>
    <cellStyle name="Currency 3 2 4 3 3 4" xfId="7638"/>
    <cellStyle name="Currency 3 2 4 3 3 4 2" xfId="15358"/>
    <cellStyle name="Currency 3 2 4 3 3 5" xfId="9568"/>
    <cellStyle name="Currency 3 2 4 3 4" xfId="2724"/>
    <cellStyle name="Currency 3 2 4 3 4 2" xfId="10534"/>
    <cellStyle name="Currency 3 2 4 3 5" xfId="4744"/>
    <cellStyle name="Currency 3 2 4 3 5 2" xfId="12464"/>
    <cellStyle name="Currency 3 2 4 3 6" xfId="6674"/>
    <cellStyle name="Currency 3 2 4 3 6 2" xfId="14394"/>
    <cellStyle name="Currency 3 2 4 3 7" xfId="8604"/>
    <cellStyle name="Currency 3 2 4 4" xfId="928"/>
    <cellStyle name="Currency 3 2 4 4 2" xfId="1916"/>
    <cellStyle name="Currency 3 2 4 4 2 2" xfId="3849"/>
    <cellStyle name="Currency 3 2 4 4 2 2 2" xfId="11659"/>
    <cellStyle name="Currency 3 2 4 4 2 3" xfId="5869"/>
    <cellStyle name="Currency 3 2 4 4 2 3 2" xfId="13589"/>
    <cellStyle name="Currency 3 2 4 4 2 4" xfId="7799"/>
    <cellStyle name="Currency 3 2 4 4 2 4 2" xfId="15519"/>
    <cellStyle name="Currency 3 2 4 4 2 5" xfId="9729"/>
    <cellStyle name="Currency 3 2 4 4 3" xfId="2885"/>
    <cellStyle name="Currency 3 2 4 4 3 2" xfId="10695"/>
    <cellStyle name="Currency 3 2 4 4 4" xfId="4905"/>
    <cellStyle name="Currency 3 2 4 4 4 2" xfId="12625"/>
    <cellStyle name="Currency 3 2 4 4 5" xfId="6835"/>
    <cellStyle name="Currency 3 2 4 4 5 2" xfId="14555"/>
    <cellStyle name="Currency 3 2 4 4 6" xfId="8765"/>
    <cellStyle name="Currency 3 2 4 5" xfId="1434"/>
    <cellStyle name="Currency 3 2 4 5 2" xfId="3367"/>
    <cellStyle name="Currency 3 2 4 5 2 2" xfId="11177"/>
    <cellStyle name="Currency 3 2 4 5 3" xfId="5387"/>
    <cellStyle name="Currency 3 2 4 5 3 2" xfId="13107"/>
    <cellStyle name="Currency 3 2 4 5 4" xfId="7317"/>
    <cellStyle name="Currency 3 2 4 5 4 2" xfId="15037"/>
    <cellStyle name="Currency 3 2 4 5 5" xfId="9247"/>
    <cellStyle name="Currency 3 2 4 6" xfId="2403"/>
    <cellStyle name="Currency 3 2 4 6 2" xfId="10213"/>
    <cellStyle name="Currency 3 2 4 7" xfId="4423"/>
    <cellStyle name="Currency 3 2 4 7 2" xfId="12143"/>
    <cellStyle name="Currency 3 2 4 8" xfId="6353"/>
    <cellStyle name="Currency 3 2 4 8 2" xfId="14073"/>
    <cellStyle name="Currency 3 2 4 9" xfId="8283"/>
    <cellStyle name="Currency 3 2 5" xfId="460"/>
    <cellStyle name="Currency 3 2 5 2" xfId="1008"/>
    <cellStyle name="Currency 3 2 5 2 2" xfId="1996"/>
    <cellStyle name="Currency 3 2 5 2 2 2" xfId="3929"/>
    <cellStyle name="Currency 3 2 5 2 2 2 2" xfId="11739"/>
    <cellStyle name="Currency 3 2 5 2 2 3" xfId="5949"/>
    <cellStyle name="Currency 3 2 5 2 2 3 2" xfId="13669"/>
    <cellStyle name="Currency 3 2 5 2 2 4" xfId="7879"/>
    <cellStyle name="Currency 3 2 5 2 2 4 2" xfId="15599"/>
    <cellStyle name="Currency 3 2 5 2 2 5" xfId="9809"/>
    <cellStyle name="Currency 3 2 5 2 3" xfId="2965"/>
    <cellStyle name="Currency 3 2 5 2 3 2" xfId="10775"/>
    <cellStyle name="Currency 3 2 5 2 4" xfId="4985"/>
    <cellStyle name="Currency 3 2 5 2 4 2" xfId="12705"/>
    <cellStyle name="Currency 3 2 5 2 5" xfId="6915"/>
    <cellStyle name="Currency 3 2 5 2 5 2" xfId="14635"/>
    <cellStyle name="Currency 3 2 5 2 6" xfId="8845"/>
    <cellStyle name="Currency 3 2 5 3" xfId="1514"/>
    <cellStyle name="Currency 3 2 5 3 2" xfId="3447"/>
    <cellStyle name="Currency 3 2 5 3 2 2" xfId="11257"/>
    <cellStyle name="Currency 3 2 5 3 3" xfId="5467"/>
    <cellStyle name="Currency 3 2 5 3 3 2" xfId="13187"/>
    <cellStyle name="Currency 3 2 5 3 4" xfId="7397"/>
    <cellStyle name="Currency 3 2 5 3 4 2" xfId="15117"/>
    <cellStyle name="Currency 3 2 5 3 5" xfId="9327"/>
    <cellStyle name="Currency 3 2 5 4" xfId="2483"/>
    <cellStyle name="Currency 3 2 5 4 2" xfId="10293"/>
    <cellStyle name="Currency 3 2 5 5" xfId="4503"/>
    <cellStyle name="Currency 3 2 5 5 2" xfId="12223"/>
    <cellStyle name="Currency 3 2 5 6" xfId="6433"/>
    <cellStyle name="Currency 3 2 5 6 2" xfId="14153"/>
    <cellStyle name="Currency 3 2 5 7" xfId="8363"/>
    <cellStyle name="Currency 3 2 6" xfId="622"/>
    <cellStyle name="Currency 3 2 6 2" xfId="1169"/>
    <cellStyle name="Currency 3 2 6 2 2" xfId="2156"/>
    <cellStyle name="Currency 3 2 6 2 2 2" xfId="4089"/>
    <cellStyle name="Currency 3 2 6 2 2 2 2" xfId="11899"/>
    <cellStyle name="Currency 3 2 6 2 2 3" xfId="6109"/>
    <cellStyle name="Currency 3 2 6 2 2 3 2" xfId="13829"/>
    <cellStyle name="Currency 3 2 6 2 2 4" xfId="8039"/>
    <cellStyle name="Currency 3 2 6 2 2 4 2" xfId="15759"/>
    <cellStyle name="Currency 3 2 6 2 2 5" xfId="9969"/>
    <cellStyle name="Currency 3 2 6 2 3" xfId="3126"/>
    <cellStyle name="Currency 3 2 6 2 3 2" xfId="10936"/>
    <cellStyle name="Currency 3 2 6 2 4" xfId="5146"/>
    <cellStyle name="Currency 3 2 6 2 4 2" xfId="12866"/>
    <cellStyle name="Currency 3 2 6 2 5" xfId="7076"/>
    <cellStyle name="Currency 3 2 6 2 5 2" xfId="14796"/>
    <cellStyle name="Currency 3 2 6 2 6" xfId="9006"/>
    <cellStyle name="Currency 3 2 6 3" xfId="1675"/>
    <cellStyle name="Currency 3 2 6 3 2" xfId="3608"/>
    <cellStyle name="Currency 3 2 6 3 2 2" xfId="11418"/>
    <cellStyle name="Currency 3 2 6 3 3" xfId="5628"/>
    <cellStyle name="Currency 3 2 6 3 3 2" xfId="13348"/>
    <cellStyle name="Currency 3 2 6 3 4" xfId="7558"/>
    <cellStyle name="Currency 3 2 6 3 4 2" xfId="15278"/>
    <cellStyle name="Currency 3 2 6 3 5" xfId="9488"/>
    <cellStyle name="Currency 3 2 6 4" xfId="2644"/>
    <cellStyle name="Currency 3 2 6 4 2" xfId="10454"/>
    <cellStyle name="Currency 3 2 6 5" xfId="4664"/>
    <cellStyle name="Currency 3 2 6 5 2" xfId="12384"/>
    <cellStyle name="Currency 3 2 6 6" xfId="6594"/>
    <cellStyle name="Currency 3 2 6 6 2" xfId="14314"/>
    <cellStyle name="Currency 3 2 6 7" xfId="8524"/>
    <cellStyle name="Currency 3 2 7" xfId="837"/>
    <cellStyle name="Currency 3 2 7 2" xfId="1836"/>
    <cellStyle name="Currency 3 2 7 2 2" xfId="3769"/>
    <cellStyle name="Currency 3 2 7 2 2 2" xfId="11579"/>
    <cellStyle name="Currency 3 2 7 2 3" xfId="5789"/>
    <cellStyle name="Currency 3 2 7 2 3 2" xfId="13509"/>
    <cellStyle name="Currency 3 2 7 2 4" xfId="7719"/>
    <cellStyle name="Currency 3 2 7 2 4 2" xfId="15439"/>
    <cellStyle name="Currency 3 2 7 2 5" xfId="9649"/>
    <cellStyle name="Currency 3 2 7 3" xfId="2805"/>
    <cellStyle name="Currency 3 2 7 3 2" xfId="10615"/>
    <cellStyle name="Currency 3 2 7 4" xfId="4825"/>
    <cellStyle name="Currency 3 2 7 4 2" xfId="12545"/>
    <cellStyle name="Currency 3 2 7 5" xfId="6755"/>
    <cellStyle name="Currency 3 2 7 5 2" xfId="14475"/>
    <cellStyle name="Currency 3 2 7 6" xfId="8685"/>
    <cellStyle name="Currency 3 2 8" xfId="1354"/>
    <cellStyle name="Currency 3 2 8 2" xfId="3287"/>
    <cellStyle name="Currency 3 2 8 2 2" xfId="11097"/>
    <cellStyle name="Currency 3 2 8 3" xfId="5307"/>
    <cellStyle name="Currency 3 2 8 3 2" xfId="13027"/>
    <cellStyle name="Currency 3 2 8 4" xfId="7237"/>
    <cellStyle name="Currency 3 2 8 4 2" xfId="14957"/>
    <cellStyle name="Currency 3 2 8 5" xfId="9167"/>
    <cellStyle name="Currency 3 2 9" xfId="2323"/>
    <cellStyle name="Currency 3 2 9 2" xfId="10133"/>
    <cellStyle name="Currency 3 3" xfId="265"/>
    <cellStyle name="Currency 3 3 10" xfId="6283"/>
    <cellStyle name="Currency 3 3 10 2" xfId="14003"/>
    <cellStyle name="Currency 3 3 11" xfId="8213"/>
    <cellStyle name="Currency 3 3 2" xfId="350"/>
    <cellStyle name="Currency 3 3 2 10" xfId="8253"/>
    <cellStyle name="Currency 3 3 2 2" xfId="430"/>
    <cellStyle name="Currency 3 3 2 2 2" xfId="590"/>
    <cellStyle name="Currency 3 3 2 2 2 2" xfId="1138"/>
    <cellStyle name="Currency 3 3 2 2 2 2 2" xfId="2126"/>
    <cellStyle name="Currency 3 3 2 2 2 2 2 2" xfId="4059"/>
    <cellStyle name="Currency 3 3 2 2 2 2 2 2 2" xfId="11869"/>
    <cellStyle name="Currency 3 3 2 2 2 2 2 3" xfId="6079"/>
    <cellStyle name="Currency 3 3 2 2 2 2 2 3 2" xfId="13799"/>
    <cellStyle name="Currency 3 3 2 2 2 2 2 4" xfId="8009"/>
    <cellStyle name="Currency 3 3 2 2 2 2 2 4 2" xfId="15729"/>
    <cellStyle name="Currency 3 3 2 2 2 2 2 5" xfId="9939"/>
    <cellStyle name="Currency 3 3 2 2 2 2 3" xfId="3095"/>
    <cellStyle name="Currency 3 3 2 2 2 2 3 2" xfId="10905"/>
    <cellStyle name="Currency 3 3 2 2 2 2 4" xfId="5115"/>
    <cellStyle name="Currency 3 3 2 2 2 2 4 2" xfId="12835"/>
    <cellStyle name="Currency 3 3 2 2 2 2 5" xfId="7045"/>
    <cellStyle name="Currency 3 3 2 2 2 2 5 2" xfId="14765"/>
    <cellStyle name="Currency 3 3 2 2 2 2 6" xfId="8975"/>
    <cellStyle name="Currency 3 3 2 2 2 3" xfId="1644"/>
    <cellStyle name="Currency 3 3 2 2 2 3 2" xfId="3577"/>
    <cellStyle name="Currency 3 3 2 2 2 3 2 2" xfId="11387"/>
    <cellStyle name="Currency 3 3 2 2 2 3 3" xfId="5597"/>
    <cellStyle name="Currency 3 3 2 2 2 3 3 2" xfId="13317"/>
    <cellStyle name="Currency 3 3 2 2 2 3 4" xfId="7527"/>
    <cellStyle name="Currency 3 3 2 2 2 3 4 2" xfId="15247"/>
    <cellStyle name="Currency 3 3 2 2 2 3 5" xfId="9457"/>
    <cellStyle name="Currency 3 3 2 2 2 4" xfId="2613"/>
    <cellStyle name="Currency 3 3 2 2 2 4 2" xfId="10423"/>
    <cellStyle name="Currency 3 3 2 2 2 5" xfId="4633"/>
    <cellStyle name="Currency 3 3 2 2 2 5 2" xfId="12353"/>
    <cellStyle name="Currency 3 3 2 2 2 6" xfId="6563"/>
    <cellStyle name="Currency 3 3 2 2 2 6 2" xfId="14283"/>
    <cellStyle name="Currency 3 3 2 2 2 7" xfId="8493"/>
    <cellStyle name="Currency 3 3 2 2 3" xfId="752"/>
    <cellStyle name="Currency 3 3 2 2 3 2" xfId="1299"/>
    <cellStyle name="Currency 3 3 2 2 3 2 2" xfId="2286"/>
    <cellStyle name="Currency 3 3 2 2 3 2 2 2" xfId="4219"/>
    <cellStyle name="Currency 3 3 2 2 3 2 2 2 2" xfId="12029"/>
    <cellStyle name="Currency 3 3 2 2 3 2 2 3" xfId="6239"/>
    <cellStyle name="Currency 3 3 2 2 3 2 2 3 2" xfId="13959"/>
    <cellStyle name="Currency 3 3 2 2 3 2 2 4" xfId="8169"/>
    <cellStyle name="Currency 3 3 2 2 3 2 2 4 2" xfId="15889"/>
    <cellStyle name="Currency 3 3 2 2 3 2 2 5" xfId="10099"/>
    <cellStyle name="Currency 3 3 2 2 3 2 3" xfId="3256"/>
    <cellStyle name="Currency 3 3 2 2 3 2 3 2" xfId="11066"/>
    <cellStyle name="Currency 3 3 2 2 3 2 4" xfId="5276"/>
    <cellStyle name="Currency 3 3 2 2 3 2 4 2" xfId="12996"/>
    <cellStyle name="Currency 3 3 2 2 3 2 5" xfId="7206"/>
    <cellStyle name="Currency 3 3 2 2 3 2 5 2" xfId="14926"/>
    <cellStyle name="Currency 3 3 2 2 3 2 6" xfId="9136"/>
    <cellStyle name="Currency 3 3 2 2 3 3" xfId="1805"/>
    <cellStyle name="Currency 3 3 2 2 3 3 2" xfId="3738"/>
    <cellStyle name="Currency 3 3 2 2 3 3 2 2" xfId="11548"/>
    <cellStyle name="Currency 3 3 2 2 3 3 3" xfId="5758"/>
    <cellStyle name="Currency 3 3 2 2 3 3 3 2" xfId="13478"/>
    <cellStyle name="Currency 3 3 2 2 3 3 4" xfId="7688"/>
    <cellStyle name="Currency 3 3 2 2 3 3 4 2" xfId="15408"/>
    <cellStyle name="Currency 3 3 2 2 3 3 5" xfId="9618"/>
    <cellStyle name="Currency 3 3 2 2 3 4" xfId="2774"/>
    <cellStyle name="Currency 3 3 2 2 3 4 2" xfId="10584"/>
    <cellStyle name="Currency 3 3 2 2 3 5" xfId="4794"/>
    <cellStyle name="Currency 3 3 2 2 3 5 2" xfId="12514"/>
    <cellStyle name="Currency 3 3 2 2 3 6" xfId="6724"/>
    <cellStyle name="Currency 3 3 2 2 3 6 2" xfId="14444"/>
    <cellStyle name="Currency 3 3 2 2 3 7" xfId="8654"/>
    <cellStyle name="Currency 3 3 2 2 4" xfId="978"/>
    <cellStyle name="Currency 3 3 2 2 4 2" xfId="1966"/>
    <cellStyle name="Currency 3 3 2 2 4 2 2" xfId="3899"/>
    <cellStyle name="Currency 3 3 2 2 4 2 2 2" xfId="11709"/>
    <cellStyle name="Currency 3 3 2 2 4 2 3" xfId="5919"/>
    <cellStyle name="Currency 3 3 2 2 4 2 3 2" xfId="13639"/>
    <cellStyle name="Currency 3 3 2 2 4 2 4" xfId="7849"/>
    <cellStyle name="Currency 3 3 2 2 4 2 4 2" xfId="15569"/>
    <cellStyle name="Currency 3 3 2 2 4 2 5" xfId="9779"/>
    <cellStyle name="Currency 3 3 2 2 4 3" xfId="2935"/>
    <cellStyle name="Currency 3 3 2 2 4 3 2" xfId="10745"/>
    <cellStyle name="Currency 3 3 2 2 4 4" xfId="4955"/>
    <cellStyle name="Currency 3 3 2 2 4 4 2" xfId="12675"/>
    <cellStyle name="Currency 3 3 2 2 4 5" xfId="6885"/>
    <cellStyle name="Currency 3 3 2 2 4 5 2" xfId="14605"/>
    <cellStyle name="Currency 3 3 2 2 4 6" xfId="8815"/>
    <cellStyle name="Currency 3 3 2 2 5" xfId="1484"/>
    <cellStyle name="Currency 3 3 2 2 5 2" xfId="3417"/>
    <cellStyle name="Currency 3 3 2 2 5 2 2" xfId="11227"/>
    <cellStyle name="Currency 3 3 2 2 5 3" xfId="5437"/>
    <cellStyle name="Currency 3 3 2 2 5 3 2" xfId="13157"/>
    <cellStyle name="Currency 3 3 2 2 5 4" xfId="7367"/>
    <cellStyle name="Currency 3 3 2 2 5 4 2" xfId="15087"/>
    <cellStyle name="Currency 3 3 2 2 5 5" xfId="9297"/>
    <cellStyle name="Currency 3 3 2 2 6" xfId="2453"/>
    <cellStyle name="Currency 3 3 2 2 6 2" xfId="10263"/>
    <cellStyle name="Currency 3 3 2 2 7" xfId="4473"/>
    <cellStyle name="Currency 3 3 2 2 7 2" xfId="12193"/>
    <cellStyle name="Currency 3 3 2 2 8" xfId="6403"/>
    <cellStyle name="Currency 3 3 2 2 8 2" xfId="14123"/>
    <cellStyle name="Currency 3 3 2 2 9" xfId="8333"/>
    <cellStyle name="Currency 3 3 2 3" xfId="510"/>
    <cellStyle name="Currency 3 3 2 3 2" xfId="1058"/>
    <cellStyle name="Currency 3 3 2 3 2 2" xfId="2046"/>
    <cellStyle name="Currency 3 3 2 3 2 2 2" xfId="3979"/>
    <cellStyle name="Currency 3 3 2 3 2 2 2 2" xfId="11789"/>
    <cellStyle name="Currency 3 3 2 3 2 2 3" xfId="5999"/>
    <cellStyle name="Currency 3 3 2 3 2 2 3 2" xfId="13719"/>
    <cellStyle name="Currency 3 3 2 3 2 2 4" xfId="7929"/>
    <cellStyle name="Currency 3 3 2 3 2 2 4 2" xfId="15649"/>
    <cellStyle name="Currency 3 3 2 3 2 2 5" xfId="9859"/>
    <cellStyle name="Currency 3 3 2 3 2 3" xfId="3015"/>
    <cellStyle name="Currency 3 3 2 3 2 3 2" xfId="10825"/>
    <cellStyle name="Currency 3 3 2 3 2 4" xfId="5035"/>
    <cellStyle name="Currency 3 3 2 3 2 4 2" xfId="12755"/>
    <cellStyle name="Currency 3 3 2 3 2 5" xfId="6965"/>
    <cellStyle name="Currency 3 3 2 3 2 5 2" xfId="14685"/>
    <cellStyle name="Currency 3 3 2 3 2 6" xfId="8895"/>
    <cellStyle name="Currency 3 3 2 3 3" xfId="1564"/>
    <cellStyle name="Currency 3 3 2 3 3 2" xfId="3497"/>
    <cellStyle name="Currency 3 3 2 3 3 2 2" xfId="11307"/>
    <cellStyle name="Currency 3 3 2 3 3 3" xfId="5517"/>
    <cellStyle name="Currency 3 3 2 3 3 3 2" xfId="13237"/>
    <cellStyle name="Currency 3 3 2 3 3 4" xfId="7447"/>
    <cellStyle name="Currency 3 3 2 3 3 4 2" xfId="15167"/>
    <cellStyle name="Currency 3 3 2 3 3 5" xfId="9377"/>
    <cellStyle name="Currency 3 3 2 3 4" xfId="2533"/>
    <cellStyle name="Currency 3 3 2 3 4 2" xfId="10343"/>
    <cellStyle name="Currency 3 3 2 3 5" xfId="4553"/>
    <cellStyle name="Currency 3 3 2 3 5 2" xfId="12273"/>
    <cellStyle name="Currency 3 3 2 3 6" xfId="6483"/>
    <cellStyle name="Currency 3 3 2 3 6 2" xfId="14203"/>
    <cellStyle name="Currency 3 3 2 3 7" xfId="8413"/>
    <cellStyle name="Currency 3 3 2 4" xfId="672"/>
    <cellStyle name="Currency 3 3 2 4 2" xfId="1219"/>
    <cellStyle name="Currency 3 3 2 4 2 2" xfId="2206"/>
    <cellStyle name="Currency 3 3 2 4 2 2 2" xfId="4139"/>
    <cellStyle name="Currency 3 3 2 4 2 2 2 2" xfId="11949"/>
    <cellStyle name="Currency 3 3 2 4 2 2 3" xfId="6159"/>
    <cellStyle name="Currency 3 3 2 4 2 2 3 2" xfId="13879"/>
    <cellStyle name="Currency 3 3 2 4 2 2 4" xfId="8089"/>
    <cellStyle name="Currency 3 3 2 4 2 2 4 2" xfId="15809"/>
    <cellStyle name="Currency 3 3 2 4 2 2 5" xfId="10019"/>
    <cellStyle name="Currency 3 3 2 4 2 3" xfId="3176"/>
    <cellStyle name="Currency 3 3 2 4 2 3 2" xfId="10986"/>
    <cellStyle name="Currency 3 3 2 4 2 4" xfId="5196"/>
    <cellStyle name="Currency 3 3 2 4 2 4 2" xfId="12916"/>
    <cellStyle name="Currency 3 3 2 4 2 5" xfId="7126"/>
    <cellStyle name="Currency 3 3 2 4 2 5 2" xfId="14846"/>
    <cellStyle name="Currency 3 3 2 4 2 6" xfId="9056"/>
    <cellStyle name="Currency 3 3 2 4 3" xfId="1725"/>
    <cellStyle name="Currency 3 3 2 4 3 2" xfId="3658"/>
    <cellStyle name="Currency 3 3 2 4 3 2 2" xfId="11468"/>
    <cellStyle name="Currency 3 3 2 4 3 3" xfId="5678"/>
    <cellStyle name="Currency 3 3 2 4 3 3 2" xfId="13398"/>
    <cellStyle name="Currency 3 3 2 4 3 4" xfId="7608"/>
    <cellStyle name="Currency 3 3 2 4 3 4 2" xfId="15328"/>
    <cellStyle name="Currency 3 3 2 4 3 5" xfId="9538"/>
    <cellStyle name="Currency 3 3 2 4 4" xfId="2694"/>
    <cellStyle name="Currency 3 3 2 4 4 2" xfId="10504"/>
    <cellStyle name="Currency 3 3 2 4 5" xfId="4714"/>
    <cellStyle name="Currency 3 3 2 4 5 2" xfId="12434"/>
    <cellStyle name="Currency 3 3 2 4 6" xfId="6644"/>
    <cellStyle name="Currency 3 3 2 4 6 2" xfId="14364"/>
    <cellStyle name="Currency 3 3 2 4 7" xfId="8574"/>
    <cellStyle name="Currency 3 3 2 5" xfId="898"/>
    <cellStyle name="Currency 3 3 2 5 2" xfId="1886"/>
    <cellStyle name="Currency 3 3 2 5 2 2" xfId="3819"/>
    <cellStyle name="Currency 3 3 2 5 2 2 2" xfId="11629"/>
    <cellStyle name="Currency 3 3 2 5 2 3" xfId="5839"/>
    <cellStyle name="Currency 3 3 2 5 2 3 2" xfId="13559"/>
    <cellStyle name="Currency 3 3 2 5 2 4" xfId="7769"/>
    <cellStyle name="Currency 3 3 2 5 2 4 2" xfId="15489"/>
    <cellStyle name="Currency 3 3 2 5 2 5" xfId="9699"/>
    <cellStyle name="Currency 3 3 2 5 3" xfId="2855"/>
    <cellStyle name="Currency 3 3 2 5 3 2" xfId="10665"/>
    <cellStyle name="Currency 3 3 2 5 4" xfId="4875"/>
    <cellStyle name="Currency 3 3 2 5 4 2" xfId="12595"/>
    <cellStyle name="Currency 3 3 2 5 5" xfId="6805"/>
    <cellStyle name="Currency 3 3 2 5 5 2" xfId="14525"/>
    <cellStyle name="Currency 3 3 2 5 6" xfId="8735"/>
    <cellStyle name="Currency 3 3 2 6" xfId="1404"/>
    <cellStyle name="Currency 3 3 2 6 2" xfId="3337"/>
    <cellStyle name="Currency 3 3 2 6 2 2" xfId="11147"/>
    <cellStyle name="Currency 3 3 2 6 3" xfId="5357"/>
    <cellStyle name="Currency 3 3 2 6 3 2" xfId="13077"/>
    <cellStyle name="Currency 3 3 2 6 4" xfId="7287"/>
    <cellStyle name="Currency 3 3 2 6 4 2" xfId="15007"/>
    <cellStyle name="Currency 3 3 2 6 5" xfId="9217"/>
    <cellStyle name="Currency 3 3 2 7" xfId="2373"/>
    <cellStyle name="Currency 3 3 2 7 2" xfId="10183"/>
    <cellStyle name="Currency 3 3 2 8" xfId="4393"/>
    <cellStyle name="Currency 3 3 2 8 2" xfId="12113"/>
    <cellStyle name="Currency 3 3 2 9" xfId="6323"/>
    <cellStyle name="Currency 3 3 2 9 2" xfId="14043"/>
    <cellStyle name="Currency 3 3 3" xfId="390"/>
    <cellStyle name="Currency 3 3 3 2" xfId="550"/>
    <cellStyle name="Currency 3 3 3 2 2" xfId="1098"/>
    <cellStyle name="Currency 3 3 3 2 2 2" xfId="2086"/>
    <cellStyle name="Currency 3 3 3 2 2 2 2" xfId="4019"/>
    <cellStyle name="Currency 3 3 3 2 2 2 2 2" xfId="11829"/>
    <cellStyle name="Currency 3 3 3 2 2 2 3" xfId="6039"/>
    <cellStyle name="Currency 3 3 3 2 2 2 3 2" xfId="13759"/>
    <cellStyle name="Currency 3 3 3 2 2 2 4" xfId="7969"/>
    <cellStyle name="Currency 3 3 3 2 2 2 4 2" xfId="15689"/>
    <cellStyle name="Currency 3 3 3 2 2 2 5" xfId="9899"/>
    <cellStyle name="Currency 3 3 3 2 2 3" xfId="3055"/>
    <cellStyle name="Currency 3 3 3 2 2 3 2" xfId="10865"/>
    <cellStyle name="Currency 3 3 3 2 2 4" xfId="5075"/>
    <cellStyle name="Currency 3 3 3 2 2 4 2" xfId="12795"/>
    <cellStyle name="Currency 3 3 3 2 2 5" xfId="7005"/>
    <cellStyle name="Currency 3 3 3 2 2 5 2" xfId="14725"/>
    <cellStyle name="Currency 3 3 3 2 2 6" xfId="8935"/>
    <cellStyle name="Currency 3 3 3 2 3" xfId="1604"/>
    <cellStyle name="Currency 3 3 3 2 3 2" xfId="3537"/>
    <cellStyle name="Currency 3 3 3 2 3 2 2" xfId="11347"/>
    <cellStyle name="Currency 3 3 3 2 3 3" xfId="5557"/>
    <cellStyle name="Currency 3 3 3 2 3 3 2" xfId="13277"/>
    <cellStyle name="Currency 3 3 3 2 3 4" xfId="7487"/>
    <cellStyle name="Currency 3 3 3 2 3 4 2" xfId="15207"/>
    <cellStyle name="Currency 3 3 3 2 3 5" xfId="9417"/>
    <cellStyle name="Currency 3 3 3 2 4" xfId="2573"/>
    <cellStyle name="Currency 3 3 3 2 4 2" xfId="10383"/>
    <cellStyle name="Currency 3 3 3 2 5" xfId="4593"/>
    <cellStyle name="Currency 3 3 3 2 5 2" xfId="12313"/>
    <cellStyle name="Currency 3 3 3 2 6" xfId="6523"/>
    <cellStyle name="Currency 3 3 3 2 6 2" xfId="14243"/>
    <cellStyle name="Currency 3 3 3 2 7" xfId="8453"/>
    <cellStyle name="Currency 3 3 3 3" xfId="712"/>
    <cellStyle name="Currency 3 3 3 3 2" xfId="1259"/>
    <cellStyle name="Currency 3 3 3 3 2 2" xfId="2246"/>
    <cellStyle name="Currency 3 3 3 3 2 2 2" xfId="4179"/>
    <cellStyle name="Currency 3 3 3 3 2 2 2 2" xfId="11989"/>
    <cellStyle name="Currency 3 3 3 3 2 2 3" xfId="6199"/>
    <cellStyle name="Currency 3 3 3 3 2 2 3 2" xfId="13919"/>
    <cellStyle name="Currency 3 3 3 3 2 2 4" xfId="8129"/>
    <cellStyle name="Currency 3 3 3 3 2 2 4 2" xfId="15849"/>
    <cellStyle name="Currency 3 3 3 3 2 2 5" xfId="10059"/>
    <cellStyle name="Currency 3 3 3 3 2 3" xfId="3216"/>
    <cellStyle name="Currency 3 3 3 3 2 3 2" xfId="11026"/>
    <cellStyle name="Currency 3 3 3 3 2 4" xfId="5236"/>
    <cellStyle name="Currency 3 3 3 3 2 4 2" xfId="12956"/>
    <cellStyle name="Currency 3 3 3 3 2 5" xfId="7166"/>
    <cellStyle name="Currency 3 3 3 3 2 5 2" xfId="14886"/>
    <cellStyle name="Currency 3 3 3 3 2 6" xfId="9096"/>
    <cellStyle name="Currency 3 3 3 3 3" xfId="1765"/>
    <cellStyle name="Currency 3 3 3 3 3 2" xfId="3698"/>
    <cellStyle name="Currency 3 3 3 3 3 2 2" xfId="11508"/>
    <cellStyle name="Currency 3 3 3 3 3 3" xfId="5718"/>
    <cellStyle name="Currency 3 3 3 3 3 3 2" xfId="13438"/>
    <cellStyle name="Currency 3 3 3 3 3 4" xfId="7648"/>
    <cellStyle name="Currency 3 3 3 3 3 4 2" xfId="15368"/>
    <cellStyle name="Currency 3 3 3 3 3 5" xfId="9578"/>
    <cellStyle name="Currency 3 3 3 3 4" xfId="2734"/>
    <cellStyle name="Currency 3 3 3 3 4 2" xfId="10544"/>
    <cellStyle name="Currency 3 3 3 3 5" xfId="4754"/>
    <cellStyle name="Currency 3 3 3 3 5 2" xfId="12474"/>
    <cellStyle name="Currency 3 3 3 3 6" xfId="6684"/>
    <cellStyle name="Currency 3 3 3 3 6 2" xfId="14404"/>
    <cellStyle name="Currency 3 3 3 3 7" xfId="8614"/>
    <cellStyle name="Currency 3 3 3 4" xfId="938"/>
    <cellStyle name="Currency 3 3 3 4 2" xfId="1926"/>
    <cellStyle name="Currency 3 3 3 4 2 2" xfId="3859"/>
    <cellStyle name="Currency 3 3 3 4 2 2 2" xfId="11669"/>
    <cellStyle name="Currency 3 3 3 4 2 3" xfId="5879"/>
    <cellStyle name="Currency 3 3 3 4 2 3 2" xfId="13599"/>
    <cellStyle name="Currency 3 3 3 4 2 4" xfId="7809"/>
    <cellStyle name="Currency 3 3 3 4 2 4 2" xfId="15529"/>
    <cellStyle name="Currency 3 3 3 4 2 5" xfId="9739"/>
    <cellStyle name="Currency 3 3 3 4 3" xfId="2895"/>
    <cellStyle name="Currency 3 3 3 4 3 2" xfId="10705"/>
    <cellStyle name="Currency 3 3 3 4 4" xfId="4915"/>
    <cellStyle name="Currency 3 3 3 4 4 2" xfId="12635"/>
    <cellStyle name="Currency 3 3 3 4 5" xfId="6845"/>
    <cellStyle name="Currency 3 3 3 4 5 2" xfId="14565"/>
    <cellStyle name="Currency 3 3 3 4 6" xfId="8775"/>
    <cellStyle name="Currency 3 3 3 5" xfId="1444"/>
    <cellStyle name="Currency 3 3 3 5 2" xfId="3377"/>
    <cellStyle name="Currency 3 3 3 5 2 2" xfId="11187"/>
    <cellStyle name="Currency 3 3 3 5 3" xfId="5397"/>
    <cellStyle name="Currency 3 3 3 5 3 2" xfId="13117"/>
    <cellStyle name="Currency 3 3 3 5 4" xfId="7327"/>
    <cellStyle name="Currency 3 3 3 5 4 2" xfId="15047"/>
    <cellStyle name="Currency 3 3 3 5 5" xfId="9257"/>
    <cellStyle name="Currency 3 3 3 6" xfId="2413"/>
    <cellStyle name="Currency 3 3 3 6 2" xfId="10223"/>
    <cellStyle name="Currency 3 3 3 7" xfId="4433"/>
    <cellStyle name="Currency 3 3 3 7 2" xfId="12153"/>
    <cellStyle name="Currency 3 3 3 8" xfId="6363"/>
    <cellStyle name="Currency 3 3 3 8 2" xfId="14083"/>
    <cellStyle name="Currency 3 3 3 9" xfId="8293"/>
    <cellStyle name="Currency 3 3 4" xfId="470"/>
    <cellStyle name="Currency 3 3 4 2" xfId="1018"/>
    <cellStyle name="Currency 3 3 4 2 2" xfId="2006"/>
    <cellStyle name="Currency 3 3 4 2 2 2" xfId="3939"/>
    <cellStyle name="Currency 3 3 4 2 2 2 2" xfId="11749"/>
    <cellStyle name="Currency 3 3 4 2 2 3" xfId="5959"/>
    <cellStyle name="Currency 3 3 4 2 2 3 2" xfId="13679"/>
    <cellStyle name="Currency 3 3 4 2 2 4" xfId="7889"/>
    <cellStyle name="Currency 3 3 4 2 2 4 2" xfId="15609"/>
    <cellStyle name="Currency 3 3 4 2 2 5" xfId="9819"/>
    <cellStyle name="Currency 3 3 4 2 3" xfId="2975"/>
    <cellStyle name="Currency 3 3 4 2 3 2" xfId="10785"/>
    <cellStyle name="Currency 3 3 4 2 4" xfId="4995"/>
    <cellStyle name="Currency 3 3 4 2 4 2" xfId="12715"/>
    <cellStyle name="Currency 3 3 4 2 5" xfId="6925"/>
    <cellStyle name="Currency 3 3 4 2 5 2" xfId="14645"/>
    <cellStyle name="Currency 3 3 4 2 6" xfId="8855"/>
    <cellStyle name="Currency 3 3 4 3" xfId="1524"/>
    <cellStyle name="Currency 3 3 4 3 2" xfId="3457"/>
    <cellStyle name="Currency 3 3 4 3 2 2" xfId="11267"/>
    <cellStyle name="Currency 3 3 4 3 3" xfId="5477"/>
    <cellStyle name="Currency 3 3 4 3 3 2" xfId="13197"/>
    <cellStyle name="Currency 3 3 4 3 4" xfId="7407"/>
    <cellStyle name="Currency 3 3 4 3 4 2" xfId="15127"/>
    <cellStyle name="Currency 3 3 4 3 5" xfId="9337"/>
    <cellStyle name="Currency 3 3 4 4" xfId="2493"/>
    <cellStyle name="Currency 3 3 4 4 2" xfId="10303"/>
    <cellStyle name="Currency 3 3 4 5" xfId="4513"/>
    <cellStyle name="Currency 3 3 4 5 2" xfId="12233"/>
    <cellStyle name="Currency 3 3 4 6" xfId="6443"/>
    <cellStyle name="Currency 3 3 4 6 2" xfId="14163"/>
    <cellStyle name="Currency 3 3 4 7" xfId="8373"/>
    <cellStyle name="Currency 3 3 5" xfId="632"/>
    <cellStyle name="Currency 3 3 5 2" xfId="1179"/>
    <cellStyle name="Currency 3 3 5 2 2" xfId="2166"/>
    <cellStyle name="Currency 3 3 5 2 2 2" xfId="4099"/>
    <cellStyle name="Currency 3 3 5 2 2 2 2" xfId="11909"/>
    <cellStyle name="Currency 3 3 5 2 2 3" xfId="6119"/>
    <cellStyle name="Currency 3 3 5 2 2 3 2" xfId="13839"/>
    <cellStyle name="Currency 3 3 5 2 2 4" xfId="8049"/>
    <cellStyle name="Currency 3 3 5 2 2 4 2" xfId="15769"/>
    <cellStyle name="Currency 3 3 5 2 2 5" xfId="9979"/>
    <cellStyle name="Currency 3 3 5 2 3" xfId="3136"/>
    <cellStyle name="Currency 3 3 5 2 3 2" xfId="10946"/>
    <cellStyle name="Currency 3 3 5 2 4" xfId="5156"/>
    <cellStyle name="Currency 3 3 5 2 4 2" xfId="12876"/>
    <cellStyle name="Currency 3 3 5 2 5" xfId="7086"/>
    <cellStyle name="Currency 3 3 5 2 5 2" xfId="14806"/>
    <cellStyle name="Currency 3 3 5 2 6" xfId="9016"/>
    <cellStyle name="Currency 3 3 5 3" xfId="1685"/>
    <cellStyle name="Currency 3 3 5 3 2" xfId="3618"/>
    <cellStyle name="Currency 3 3 5 3 2 2" xfId="11428"/>
    <cellStyle name="Currency 3 3 5 3 3" xfId="5638"/>
    <cellStyle name="Currency 3 3 5 3 3 2" xfId="13358"/>
    <cellStyle name="Currency 3 3 5 3 4" xfId="7568"/>
    <cellStyle name="Currency 3 3 5 3 4 2" xfId="15288"/>
    <cellStyle name="Currency 3 3 5 3 5" xfId="9498"/>
    <cellStyle name="Currency 3 3 5 4" xfId="2654"/>
    <cellStyle name="Currency 3 3 5 4 2" xfId="10464"/>
    <cellStyle name="Currency 3 3 5 5" xfId="4674"/>
    <cellStyle name="Currency 3 3 5 5 2" xfId="12394"/>
    <cellStyle name="Currency 3 3 5 6" xfId="6604"/>
    <cellStyle name="Currency 3 3 5 6 2" xfId="14324"/>
    <cellStyle name="Currency 3 3 5 7" xfId="8534"/>
    <cellStyle name="Currency 3 3 6" xfId="850"/>
    <cellStyle name="Currency 3 3 6 2" xfId="1846"/>
    <cellStyle name="Currency 3 3 6 2 2" xfId="3779"/>
    <cellStyle name="Currency 3 3 6 2 2 2" xfId="11589"/>
    <cellStyle name="Currency 3 3 6 2 3" xfId="5799"/>
    <cellStyle name="Currency 3 3 6 2 3 2" xfId="13519"/>
    <cellStyle name="Currency 3 3 6 2 4" xfId="7729"/>
    <cellStyle name="Currency 3 3 6 2 4 2" xfId="15449"/>
    <cellStyle name="Currency 3 3 6 2 5" xfId="9659"/>
    <cellStyle name="Currency 3 3 6 3" xfId="2815"/>
    <cellStyle name="Currency 3 3 6 3 2" xfId="10625"/>
    <cellStyle name="Currency 3 3 6 4" xfId="4835"/>
    <cellStyle name="Currency 3 3 6 4 2" xfId="12555"/>
    <cellStyle name="Currency 3 3 6 5" xfId="6765"/>
    <cellStyle name="Currency 3 3 6 5 2" xfId="14485"/>
    <cellStyle name="Currency 3 3 6 6" xfId="8695"/>
    <cellStyle name="Currency 3 3 7" xfId="1364"/>
    <cellStyle name="Currency 3 3 7 2" xfId="3297"/>
    <cellStyle name="Currency 3 3 7 2 2" xfId="11107"/>
    <cellStyle name="Currency 3 3 7 3" xfId="5317"/>
    <cellStyle name="Currency 3 3 7 3 2" xfId="13037"/>
    <cellStyle name="Currency 3 3 7 4" xfId="7247"/>
    <cellStyle name="Currency 3 3 7 4 2" xfId="14967"/>
    <cellStyle name="Currency 3 3 7 5" xfId="9177"/>
    <cellStyle name="Currency 3 3 8" xfId="2333"/>
    <cellStyle name="Currency 3 3 8 2" xfId="10143"/>
    <cellStyle name="Currency 3 3 9" xfId="4353"/>
    <cellStyle name="Currency 3 3 9 2" xfId="12073"/>
    <cellStyle name="Currency 3 4" xfId="330"/>
    <cellStyle name="Currency 3 4 10" xfId="8233"/>
    <cellStyle name="Currency 3 4 2" xfId="410"/>
    <cellStyle name="Currency 3 4 2 2" xfId="570"/>
    <cellStyle name="Currency 3 4 2 2 2" xfId="1118"/>
    <cellStyle name="Currency 3 4 2 2 2 2" xfId="2106"/>
    <cellStyle name="Currency 3 4 2 2 2 2 2" xfId="4039"/>
    <cellStyle name="Currency 3 4 2 2 2 2 2 2" xfId="11849"/>
    <cellStyle name="Currency 3 4 2 2 2 2 3" xfId="6059"/>
    <cellStyle name="Currency 3 4 2 2 2 2 3 2" xfId="13779"/>
    <cellStyle name="Currency 3 4 2 2 2 2 4" xfId="7989"/>
    <cellStyle name="Currency 3 4 2 2 2 2 4 2" xfId="15709"/>
    <cellStyle name="Currency 3 4 2 2 2 2 5" xfId="9919"/>
    <cellStyle name="Currency 3 4 2 2 2 3" xfId="3075"/>
    <cellStyle name="Currency 3 4 2 2 2 3 2" xfId="10885"/>
    <cellStyle name="Currency 3 4 2 2 2 4" xfId="5095"/>
    <cellStyle name="Currency 3 4 2 2 2 4 2" xfId="12815"/>
    <cellStyle name="Currency 3 4 2 2 2 5" xfId="7025"/>
    <cellStyle name="Currency 3 4 2 2 2 5 2" xfId="14745"/>
    <cellStyle name="Currency 3 4 2 2 2 6" xfId="8955"/>
    <cellStyle name="Currency 3 4 2 2 3" xfId="1624"/>
    <cellStyle name="Currency 3 4 2 2 3 2" xfId="3557"/>
    <cellStyle name="Currency 3 4 2 2 3 2 2" xfId="11367"/>
    <cellStyle name="Currency 3 4 2 2 3 3" xfId="5577"/>
    <cellStyle name="Currency 3 4 2 2 3 3 2" xfId="13297"/>
    <cellStyle name="Currency 3 4 2 2 3 4" xfId="7507"/>
    <cellStyle name="Currency 3 4 2 2 3 4 2" xfId="15227"/>
    <cellStyle name="Currency 3 4 2 2 3 5" xfId="9437"/>
    <cellStyle name="Currency 3 4 2 2 4" xfId="2593"/>
    <cellStyle name="Currency 3 4 2 2 4 2" xfId="10403"/>
    <cellStyle name="Currency 3 4 2 2 5" xfId="4613"/>
    <cellStyle name="Currency 3 4 2 2 5 2" xfId="12333"/>
    <cellStyle name="Currency 3 4 2 2 6" xfId="6543"/>
    <cellStyle name="Currency 3 4 2 2 6 2" xfId="14263"/>
    <cellStyle name="Currency 3 4 2 2 7" xfId="8473"/>
    <cellStyle name="Currency 3 4 2 3" xfId="732"/>
    <cellStyle name="Currency 3 4 2 3 2" xfId="1279"/>
    <cellStyle name="Currency 3 4 2 3 2 2" xfId="2266"/>
    <cellStyle name="Currency 3 4 2 3 2 2 2" xfId="4199"/>
    <cellStyle name="Currency 3 4 2 3 2 2 2 2" xfId="12009"/>
    <cellStyle name="Currency 3 4 2 3 2 2 3" xfId="6219"/>
    <cellStyle name="Currency 3 4 2 3 2 2 3 2" xfId="13939"/>
    <cellStyle name="Currency 3 4 2 3 2 2 4" xfId="8149"/>
    <cellStyle name="Currency 3 4 2 3 2 2 4 2" xfId="15869"/>
    <cellStyle name="Currency 3 4 2 3 2 2 5" xfId="10079"/>
    <cellStyle name="Currency 3 4 2 3 2 3" xfId="3236"/>
    <cellStyle name="Currency 3 4 2 3 2 3 2" xfId="11046"/>
    <cellStyle name="Currency 3 4 2 3 2 4" xfId="5256"/>
    <cellStyle name="Currency 3 4 2 3 2 4 2" xfId="12976"/>
    <cellStyle name="Currency 3 4 2 3 2 5" xfId="7186"/>
    <cellStyle name="Currency 3 4 2 3 2 5 2" xfId="14906"/>
    <cellStyle name="Currency 3 4 2 3 2 6" xfId="9116"/>
    <cellStyle name="Currency 3 4 2 3 3" xfId="1785"/>
    <cellStyle name="Currency 3 4 2 3 3 2" xfId="3718"/>
    <cellStyle name="Currency 3 4 2 3 3 2 2" xfId="11528"/>
    <cellStyle name="Currency 3 4 2 3 3 3" xfId="5738"/>
    <cellStyle name="Currency 3 4 2 3 3 3 2" xfId="13458"/>
    <cellStyle name="Currency 3 4 2 3 3 4" xfId="7668"/>
    <cellStyle name="Currency 3 4 2 3 3 4 2" xfId="15388"/>
    <cellStyle name="Currency 3 4 2 3 3 5" xfId="9598"/>
    <cellStyle name="Currency 3 4 2 3 4" xfId="2754"/>
    <cellStyle name="Currency 3 4 2 3 4 2" xfId="10564"/>
    <cellStyle name="Currency 3 4 2 3 5" xfId="4774"/>
    <cellStyle name="Currency 3 4 2 3 5 2" xfId="12494"/>
    <cellStyle name="Currency 3 4 2 3 6" xfId="6704"/>
    <cellStyle name="Currency 3 4 2 3 6 2" xfId="14424"/>
    <cellStyle name="Currency 3 4 2 3 7" xfId="8634"/>
    <cellStyle name="Currency 3 4 2 4" xfId="958"/>
    <cellStyle name="Currency 3 4 2 4 2" xfId="1946"/>
    <cellStyle name="Currency 3 4 2 4 2 2" xfId="3879"/>
    <cellStyle name="Currency 3 4 2 4 2 2 2" xfId="11689"/>
    <cellStyle name="Currency 3 4 2 4 2 3" xfId="5899"/>
    <cellStyle name="Currency 3 4 2 4 2 3 2" xfId="13619"/>
    <cellStyle name="Currency 3 4 2 4 2 4" xfId="7829"/>
    <cellStyle name="Currency 3 4 2 4 2 4 2" xfId="15549"/>
    <cellStyle name="Currency 3 4 2 4 2 5" xfId="9759"/>
    <cellStyle name="Currency 3 4 2 4 3" xfId="2915"/>
    <cellStyle name="Currency 3 4 2 4 3 2" xfId="10725"/>
    <cellStyle name="Currency 3 4 2 4 4" xfId="4935"/>
    <cellStyle name="Currency 3 4 2 4 4 2" xfId="12655"/>
    <cellStyle name="Currency 3 4 2 4 5" xfId="6865"/>
    <cellStyle name="Currency 3 4 2 4 5 2" xfId="14585"/>
    <cellStyle name="Currency 3 4 2 4 6" xfId="8795"/>
    <cellStyle name="Currency 3 4 2 5" xfId="1464"/>
    <cellStyle name="Currency 3 4 2 5 2" xfId="3397"/>
    <cellStyle name="Currency 3 4 2 5 2 2" xfId="11207"/>
    <cellStyle name="Currency 3 4 2 5 3" xfId="5417"/>
    <cellStyle name="Currency 3 4 2 5 3 2" xfId="13137"/>
    <cellStyle name="Currency 3 4 2 5 4" xfId="7347"/>
    <cellStyle name="Currency 3 4 2 5 4 2" xfId="15067"/>
    <cellStyle name="Currency 3 4 2 5 5" xfId="9277"/>
    <cellStyle name="Currency 3 4 2 6" xfId="2433"/>
    <cellStyle name="Currency 3 4 2 6 2" xfId="10243"/>
    <cellStyle name="Currency 3 4 2 7" xfId="4453"/>
    <cellStyle name="Currency 3 4 2 7 2" xfId="12173"/>
    <cellStyle name="Currency 3 4 2 8" xfId="6383"/>
    <cellStyle name="Currency 3 4 2 8 2" xfId="14103"/>
    <cellStyle name="Currency 3 4 2 9" xfId="8313"/>
    <cellStyle name="Currency 3 4 3" xfId="490"/>
    <cellStyle name="Currency 3 4 3 2" xfId="1038"/>
    <cellStyle name="Currency 3 4 3 2 2" xfId="2026"/>
    <cellStyle name="Currency 3 4 3 2 2 2" xfId="3959"/>
    <cellStyle name="Currency 3 4 3 2 2 2 2" xfId="11769"/>
    <cellStyle name="Currency 3 4 3 2 2 3" xfId="5979"/>
    <cellStyle name="Currency 3 4 3 2 2 3 2" xfId="13699"/>
    <cellStyle name="Currency 3 4 3 2 2 4" xfId="7909"/>
    <cellStyle name="Currency 3 4 3 2 2 4 2" xfId="15629"/>
    <cellStyle name="Currency 3 4 3 2 2 5" xfId="9839"/>
    <cellStyle name="Currency 3 4 3 2 3" xfId="2995"/>
    <cellStyle name="Currency 3 4 3 2 3 2" xfId="10805"/>
    <cellStyle name="Currency 3 4 3 2 4" xfId="5015"/>
    <cellStyle name="Currency 3 4 3 2 4 2" xfId="12735"/>
    <cellStyle name="Currency 3 4 3 2 5" xfId="6945"/>
    <cellStyle name="Currency 3 4 3 2 5 2" xfId="14665"/>
    <cellStyle name="Currency 3 4 3 2 6" xfId="8875"/>
    <cellStyle name="Currency 3 4 3 3" xfId="1544"/>
    <cellStyle name="Currency 3 4 3 3 2" xfId="3477"/>
    <cellStyle name="Currency 3 4 3 3 2 2" xfId="11287"/>
    <cellStyle name="Currency 3 4 3 3 3" xfId="5497"/>
    <cellStyle name="Currency 3 4 3 3 3 2" xfId="13217"/>
    <cellStyle name="Currency 3 4 3 3 4" xfId="7427"/>
    <cellStyle name="Currency 3 4 3 3 4 2" xfId="15147"/>
    <cellStyle name="Currency 3 4 3 3 5" xfId="9357"/>
    <cellStyle name="Currency 3 4 3 4" xfId="2513"/>
    <cellStyle name="Currency 3 4 3 4 2" xfId="10323"/>
    <cellStyle name="Currency 3 4 3 5" xfId="4533"/>
    <cellStyle name="Currency 3 4 3 5 2" xfId="12253"/>
    <cellStyle name="Currency 3 4 3 6" xfId="6463"/>
    <cellStyle name="Currency 3 4 3 6 2" xfId="14183"/>
    <cellStyle name="Currency 3 4 3 7" xfId="8393"/>
    <cellStyle name="Currency 3 4 4" xfId="652"/>
    <cellStyle name="Currency 3 4 4 2" xfId="1199"/>
    <cellStyle name="Currency 3 4 4 2 2" xfId="2186"/>
    <cellStyle name="Currency 3 4 4 2 2 2" xfId="4119"/>
    <cellStyle name="Currency 3 4 4 2 2 2 2" xfId="11929"/>
    <cellStyle name="Currency 3 4 4 2 2 3" xfId="6139"/>
    <cellStyle name="Currency 3 4 4 2 2 3 2" xfId="13859"/>
    <cellStyle name="Currency 3 4 4 2 2 4" xfId="8069"/>
    <cellStyle name="Currency 3 4 4 2 2 4 2" xfId="15789"/>
    <cellStyle name="Currency 3 4 4 2 2 5" xfId="9999"/>
    <cellStyle name="Currency 3 4 4 2 3" xfId="3156"/>
    <cellStyle name="Currency 3 4 4 2 3 2" xfId="10966"/>
    <cellStyle name="Currency 3 4 4 2 4" xfId="5176"/>
    <cellStyle name="Currency 3 4 4 2 4 2" xfId="12896"/>
    <cellStyle name="Currency 3 4 4 2 5" xfId="7106"/>
    <cellStyle name="Currency 3 4 4 2 5 2" xfId="14826"/>
    <cellStyle name="Currency 3 4 4 2 6" xfId="9036"/>
    <cellStyle name="Currency 3 4 4 3" xfId="1705"/>
    <cellStyle name="Currency 3 4 4 3 2" xfId="3638"/>
    <cellStyle name="Currency 3 4 4 3 2 2" xfId="11448"/>
    <cellStyle name="Currency 3 4 4 3 3" xfId="5658"/>
    <cellStyle name="Currency 3 4 4 3 3 2" xfId="13378"/>
    <cellStyle name="Currency 3 4 4 3 4" xfId="7588"/>
    <cellStyle name="Currency 3 4 4 3 4 2" xfId="15308"/>
    <cellStyle name="Currency 3 4 4 3 5" xfId="9518"/>
    <cellStyle name="Currency 3 4 4 4" xfId="2674"/>
    <cellStyle name="Currency 3 4 4 4 2" xfId="10484"/>
    <cellStyle name="Currency 3 4 4 5" xfId="4694"/>
    <cellStyle name="Currency 3 4 4 5 2" xfId="12414"/>
    <cellStyle name="Currency 3 4 4 6" xfId="6624"/>
    <cellStyle name="Currency 3 4 4 6 2" xfId="14344"/>
    <cellStyle name="Currency 3 4 4 7" xfId="8554"/>
    <cellStyle name="Currency 3 4 5" xfId="878"/>
    <cellStyle name="Currency 3 4 5 2" xfId="1866"/>
    <cellStyle name="Currency 3 4 5 2 2" xfId="3799"/>
    <cellStyle name="Currency 3 4 5 2 2 2" xfId="11609"/>
    <cellStyle name="Currency 3 4 5 2 3" xfId="5819"/>
    <cellStyle name="Currency 3 4 5 2 3 2" xfId="13539"/>
    <cellStyle name="Currency 3 4 5 2 4" xfId="7749"/>
    <cellStyle name="Currency 3 4 5 2 4 2" xfId="15469"/>
    <cellStyle name="Currency 3 4 5 2 5" xfId="9679"/>
    <cellStyle name="Currency 3 4 5 3" xfId="2835"/>
    <cellStyle name="Currency 3 4 5 3 2" xfId="10645"/>
    <cellStyle name="Currency 3 4 5 4" xfId="4855"/>
    <cellStyle name="Currency 3 4 5 4 2" xfId="12575"/>
    <cellStyle name="Currency 3 4 5 5" xfId="6785"/>
    <cellStyle name="Currency 3 4 5 5 2" xfId="14505"/>
    <cellStyle name="Currency 3 4 5 6" xfId="8715"/>
    <cellStyle name="Currency 3 4 6" xfId="1384"/>
    <cellStyle name="Currency 3 4 6 2" xfId="3317"/>
    <cellStyle name="Currency 3 4 6 2 2" xfId="11127"/>
    <cellStyle name="Currency 3 4 6 3" xfId="5337"/>
    <cellStyle name="Currency 3 4 6 3 2" xfId="13057"/>
    <cellStyle name="Currency 3 4 6 4" xfId="7267"/>
    <cellStyle name="Currency 3 4 6 4 2" xfId="14987"/>
    <cellStyle name="Currency 3 4 6 5" xfId="9197"/>
    <cellStyle name="Currency 3 4 7" xfId="2353"/>
    <cellStyle name="Currency 3 4 7 2" xfId="10163"/>
    <cellStyle name="Currency 3 4 8" xfId="4373"/>
    <cellStyle name="Currency 3 4 8 2" xfId="12093"/>
    <cellStyle name="Currency 3 4 9" xfId="6303"/>
    <cellStyle name="Currency 3 4 9 2" xfId="14023"/>
    <cellStyle name="Currency 3 5" xfId="370"/>
    <cellStyle name="Currency 3 5 2" xfId="530"/>
    <cellStyle name="Currency 3 5 2 2" xfId="1078"/>
    <cellStyle name="Currency 3 5 2 2 2" xfId="2066"/>
    <cellStyle name="Currency 3 5 2 2 2 2" xfId="3999"/>
    <cellStyle name="Currency 3 5 2 2 2 2 2" xfId="11809"/>
    <cellStyle name="Currency 3 5 2 2 2 3" xfId="6019"/>
    <cellStyle name="Currency 3 5 2 2 2 3 2" xfId="13739"/>
    <cellStyle name="Currency 3 5 2 2 2 4" xfId="7949"/>
    <cellStyle name="Currency 3 5 2 2 2 4 2" xfId="15669"/>
    <cellStyle name="Currency 3 5 2 2 2 5" xfId="9879"/>
    <cellStyle name="Currency 3 5 2 2 3" xfId="3035"/>
    <cellStyle name="Currency 3 5 2 2 3 2" xfId="10845"/>
    <cellStyle name="Currency 3 5 2 2 4" xfId="5055"/>
    <cellStyle name="Currency 3 5 2 2 4 2" xfId="12775"/>
    <cellStyle name="Currency 3 5 2 2 5" xfId="6985"/>
    <cellStyle name="Currency 3 5 2 2 5 2" xfId="14705"/>
    <cellStyle name="Currency 3 5 2 2 6" xfId="8915"/>
    <cellStyle name="Currency 3 5 2 3" xfId="1584"/>
    <cellStyle name="Currency 3 5 2 3 2" xfId="3517"/>
    <cellStyle name="Currency 3 5 2 3 2 2" xfId="11327"/>
    <cellStyle name="Currency 3 5 2 3 3" xfId="5537"/>
    <cellStyle name="Currency 3 5 2 3 3 2" xfId="13257"/>
    <cellStyle name="Currency 3 5 2 3 4" xfId="7467"/>
    <cellStyle name="Currency 3 5 2 3 4 2" xfId="15187"/>
    <cellStyle name="Currency 3 5 2 3 5" xfId="9397"/>
    <cellStyle name="Currency 3 5 2 4" xfId="2553"/>
    <cellStyle name="Currency 3 5 2 4 2" xfId="10363"/>
    <cellStyle name="Currency 3 5 2 5" xfId="4573"/>
    <cellStyle name="Currency 3 5 2 5 2" xfId="12293"/>
    <cellStyle name="Currency 3 5 2 6" xfId="6503"/>
    <cellStyle name="Currency 3 5 2 6 2" xfId="14223"/>
    <cellStyle name="Currency 3 5 2 7" xfId="8433"/>
    <cellStyle name="Currency 3 5 3" xfId="692"/>
    <cellStyle name="Currency 3 5 3 2" xfId="1239"/>
    <cellStyle name="Currency 3 5 3 2 2" xfId="2226"/>
    <cellStyle name="Currency 3 5 3 2 2 2" xfId="4159"/>
    <cellStyle name="Currency 3 5 3 2 2 2 2" xfId="11969"/>
    <cellStyle name="Currency 3 5 3 2 2 3" xfId="6179"/>
    <cellStyle name="Currency 3 5 3 2 2 3 2" xfId="13899"/>
    <cellStyle name="Currency 3 5 3 2 2 4" xfId="8109"/>
    <cellStyle name="Currency 3 5 3 2 2 4 2" xfId="15829"/>
    <cellStyle name="Currency 3 5 3 2 2 5" xfId="10039"/>
    <cellStyle name="Currency 3 5 3 2 3" xfId="3196"/>
    <cellStyle name="Currency 3 5 3 2 3 2" xfId="11006"/>
    <cellStyle name="Currency 3 5 3 2 4" xfId="5216"/>
    <cellStyle name="Currency 3 5 3 2 4 2" xfId="12936"/>
    <cellStyle name="Currency 3 5 3 2 5" xfId="7146"/>
    <cellStyle name="Currency 3 5 3 2 5 2" xfId="14866"/>
    <cellStyle name="Currency 3 5 3 2 6" xfId="9076"/>
    <cellStyle name="Currency 3 5 3 3" xfId="1745"/>
    <cellStyle name="Currency 3 5 3 3 2" xfId="3678"/>
    <cellStyle name="Currency 3 5 3 3 2 2" xfId="11488"/>
    <cellStyle name="Currency 3 5 3 3 3" xfId="5698"/>
    <cellStyle name="Currency 3 5 3 3 3 2" xfId="13418"/>
    <cellStyle name="Currency 3 5 3 3 4" xfId="7628"/>
    <cellStyle name="Currency 3 5 3 3 4 2" xfId="15348"/>
    <cellStyle name="Currency 3 5 3 3 5" xfId="9558"/>
    <cellStyle name="Currency 3 5 3 4" xfId="2714"/>
    <cellStyle name="Currency 3 5 3 4 2" xfId="10524"/>
    <cellStyle name="Currency 3 5 3 5" xfId="4734"/>
    <cellStyle name="Currency 3 5 3 5 2" xfId="12454"/>
    <cellStyle name="Currency 3 5 3 6" xfId="6664"/>
    <cellStyle name="Currency 3 5 3 6 2" xfId="14384"/>
    <cellStyle name="Currency 3 5 3 7" xfId="8594"/>
    <cellStyle name="Currency 3 5 4" xfId="918"/>
    <cellStyle name="Currency 3 5 4 2" xfId="1906"/>
    <cellStyle name="Currency 3 5 4 2 2" xfId="3839"/>
    <cellStyle name="Currency 3 5 4 2 2 2" xfId="11649"/>
    <cellStyle name="Currency 3 5 4 2 3" xfId="5859"/>
    <cellStyle name="Currency 3 5 4 2 3 2" xfId="13579"/>
    <cellStyle name="Currency 3 5 4 2 4" xfId="7789"/>
    <cellStyle name="Currency 3 5 4 2 4 2" xfId="15509"/>
    <cellStyle name="Currency 3 5 4 2 5" xfId="9719"/>
    <cellStyle name="Currency 3 5 4 3" xfId="2875"/>
    <cellStyle name="Currency 3 5 4 3 2" xfId="10685"/>
    <cellStyle name="Currency 3 5 4 4" xfId="4895"/>
    <cellStyle name="Currency 3 5 4 4 2" xfId="12615"/>
    <cellStyle name="Currency 3 5 4 5" xfId="6825"/>
    <cellStyle name="Currency 3 5 4 5 2" xfId="14545"/>
    <cellStyle name="Currency 3 5 4 6" xfId="8755"/>
    <cellStyle name="Currency 3 5 5" xfId="1424"/>
    <cellStyle name="Currency 3 5 5 2" xfId="3357"/>
    <cellStyle name="Currency 3 5 5 2 2" xfId="11167"/>
    <cellStyle name="Currency 3 5 5 3" xfId="5377"/>
    <cellStyle name="Currency 3 5 5 3 2" xfId="13097"/>
    <cellStyle name="Currency 3 5 5 4" xfId="7307"/>
    <cellStyle name="Currency 3 5 5 4 2" xfId="15027"/>
    <cellStyle name="Currency 3 5 5 5" xfId="9237"/>
    <cellStyle name="Currency 3 5 6" xfId="2393"/>
    <cellStyle name="Currency 3 5 6 2" xfId="10203"/>
    <cellStyle name="Currency 3 5 7" xfId="4413"/>
    <cellStyle name="Currency 3 5 7 2" xfId="12133"/>
    <cellStyle name="Currency 3 5 8" xfId="6343"/>
    <cellStyle name="Currency 3 5 8 2" xfId="14063"/>
    <cellStyle name="Currency 3 5 9" xfId="8273"/>
    <cellStyle name="Currency 3 6" xfId="450"/>
    <cellStyle name="Currency 3 6 2" xfId="998"/>
    <cellStyle name="Currency 3 6 2 2" xfId="1986"/>
    <cellStyle name="Currency 3 6 2 2 2" xfId="3919"/>
    <cellStyle name="Currency 3 6 2 2 2 2" xfId="11729"/>
    <cellStyle name="Currency 3 6 2 2 3" xfId="5939"/>
    <cellStyle name="Currency 3 6 2 2 3 2" xfId="13659"/>
    <cellStyle name="Currency 3 6 2 2 4" xfId="7869"/>
    <cellStyle name="Currency 3 6 2 2 4 2" xfId="15589"/>
    <cellStyle name="Currency 3 6 2 2 5" xfId="9799"/>
    <cellStyle name="Currency 3 6 2 3" xfId="2955"/>
    <cellStyle name="Currency 3 6 2 3 2" xfId="10765"/>
    <cellStyle name="Currency 3 6 2 4" xfId="4975"/>
    <cellStyle name="Currency 3 6 2 4 2" xfId="12695"/>
    <cellStyle name="Currency 3 6 2 5" xfId="6905"/>
    <cellStyle name="Currency 3 6 2 5 2" xfId="14625"/>
    <cellStyle name="Currency 3 6 2 6" xfId="8835"/>
    <cellStyle name="Currency 3 6 3" xfId="1504"/>
    <cellStyle name="Currency 3 6 3 2" xfId="3437"/>
    <cellStyle name="Currency 3 6 3 2 2" xfId="11247"/>
    <cellStyle name="Currency 3 6 3 3" xfId="5457"/>
    <cellStyle name="Currency 3 6 3 3 2" xfId="13177"/>
    <cellStyle name="Currency 3 6 3 4" xfId="7387"/>
    <cellStyle name="Currency 3 6 3 4 2" xfId="15107"/>
    <cellStyle name="Currency 3 6 3 5" xfId="9317"/>
    <cellStyle name="Currency 3 6 4" xfId="2473"/>
    <cellStyle name="Currency 3 6 4 2" xfId="10283"/>
    <cellStyle name="Currency 3 6 5" xfId="4493"/>
    <cellStyle name="Currency 3 6 5 2" xfId="12213"/>
    <cellStyle name="Currency 3 6 6" xfId="6423"/>
    <cellStyle name="Currency 3 6 6 2" xfId="14143"/>
    <cellStyle name="Currency 3 6 7" xfId="8353"/>
    <cellStyle name="Currency 3 7" xfId="612"/>
    <cellStyle name="Currency 3 7 2" xfId="1159"/>
    <cellStyle name="Currency 3 7 2 2" xfId="2146"/>
    <cellStyle name="Currency 3 7 2 2 2" xfId="4079"/>
    <cellStyle name="Currency 3 7 2 2 2 2" xfId="11889"/>
    <cellStyle name="Currency 3 7 2 2 3" xfId="6099"/>
    <cellStyle name="Currency 3 7 2 2 3 2" xfId="13819"/>
    <cellStyle name="Currency 3 7 2 2 4" xfId="8029"/>
    <cellStyle name="Currency 3 7 2 2 4 2" xfId="15749"/>
    <cellStyle name="Currency 3 7 2 2 5" xfId="9959"/>
    <cellStyle name="Currency 3 7 2 3" xfId="3116"/>
    <cellStyle name="Currency 3 7 2 3 2" xfId="10926"/>
    <cellStyle name="Currency 3 7 2 4" xfId="5136"/>
    <cellStyle name="Currency 3 7 2 4 2" xfId="12856"/>
    <cellStyle name="Currency 3 7 2 5" xfId="7066"/>
    <cellStyle name="Currency 3 7 2 5 2" xfId="14786"/>
    <cellStyle name="Currency 3 7 2 6" xfId="8996"/>
    <cellStyle name="Currency 3 7 3" xfId="1665"/>
    <cellStyle name="Currency 3 7 3 2" xfId="3598"/>
    <cellStyle name="Currency 3 7 3 2 2" xfId="11408"/>
    <cellStyle name="Currency 3 7 3 3" xfId="5618"/>
    <cellStyle name="Currency 3 7 3 3 2" xfId="13338"/>
    <cellStyle name="Currency 3 7 3 4" xfId="7548"/>
    <cellStyle name="Currency 3 7 3 4 2" xfId="15268"/>
    <cellStyle name="Currency 3 7 3 5" xfId="9478"/>
    <cellStyle name="Currency 3 7 4" xfId="2634"/>
    <cellStyle name="Currency 3 7 4 2" xfId="10444"/>
    <cellStyle name="Currency 3 7 5" xfId="4654"/>
    <cellStyle name="Currency 3 7 5 2" xfId="12374"/>
    <cellStyle name="Currency 3 7 6" xfId="6584"/>
    <cellStyle name="Currency 3 7 6 2" xfId="14304"/>
    <cellStyle name="Currency 3 7 7" xfId="8514"/>
    <cellStyle name="Currency 3 8" xfId="824"/>
    <cellStyle name="Currency 3 8 2" xfId="1826"/>
    <cellStyle name="Currency 3 8 2 2" xfId="3759"/>
    <cellStyle name="Currency 3 8 2 2 2" xfId="11569"/>
    <cellStyle name="Currency 3 8 2 3" xfId="5779"/>
    <cellStyle name="Currency 3 8 2 3 2" xfId="13499"/>
    <cellStyle name="Currency 3 8 2 4" xfId="7709"/>
    <cellStyle name="Currency 3 8 2 4 2" xfId="15429"/>
    <cellStyle name="Currency 3 8 2 5" xfId="9639"/>
    <cellStyle name="Currency 3 8 3" xfId="2795"/>
    <cellStyle name="Currency 3 8 3 2" xfId="10605"/>
    <cellStyle name="Currency 3 8 4" xfId="4815"/>
    <cellStyle name="Currency 3 8 4 2" xfId="12535"/>
    <cellStyle name="Currency 3 8 5" xfId="6745"/>
    <cellStyle name="Currency 3 8 5 2" xfId="14465"/>
    <cellStyle name="Currency 3 8 6" xfId="8675"/>
    <cellStyle name="Currency 3 9" xfId="1344"/>
    <cellStyle name="Currency 3 9 2" xfId="3277"/>
    <cellStyle name="Currency 3 9 2 2" xfId="11087"/>
    <cellStyle name="Currency 3 9 3" xfId="5297"/>
    <cellStyle name="Currency 3 9 3 2" xfId="13017"/>
    <cellStyle name="Currency 3 9 4" xfId="7227"/>
    <cellStyle name="Currency 3 9 4 2" xfId="14947"/>
    <cellStyle name="Currency 3 9 5" xfId="9157"/>
    <cellStyle name="Date" xfId="138"/>
    <cellStyle name="Date 2" xfId="182"/>
    <cellStyle name="Explanatory Text" xfId="48" builtinId="53" customBuiltin="1"/>
    <cellStyle name="Explanatory Text 2" xfId="140"/>
    <cellStyle name="Explanatory Text 3" xfId="228"/>
    <cellStyle name="Explanatory Text 4" xfId="312"/>
    <cellStyle name="Explanatory Text 5" xfId="804"/>
    <cellStyle name="Explanatory Text 6" xfId="1332"/>
    <cellStyle name="Explanatory Text 7" xfId="139"/>
    <cellStyle name="Explanatory Text 8" xfId="34776"/>
    <cellStyle name="Fixed" xfId="141"/>
    <cellStyle name="Fixed 2" xfId="183"/>
    <cellStyle name="Good" xfId="38" builtinId="26" customBuiltin="1"/>
    <cellStyle name="Good 2" xfId="143"/>
    <cellStyle name="Good 3" xfId="229"/>
    <cellStyle name="Good 4" xfId="313"/>
    <cellStyle name="Good 5" xfId="805"/>
    <cellStyle name="Good 6" xfId="1316"/>
    <cellStyle name="Good 7" xfId="142"/>
    <cellStyle name="Good 8" xfId="34777"/>
    <cellStyle name="Heading 1" xfId="34" builtinId="16" customBuiltin="1"/>
    <cellStyle name="Heading 1 2" xfId="145"/>
    <cellStyle name="Heading 1 3" xfId="230"/>
    <cellStyle name="Heading 1 4" xfId="314"/>
    <cellStyle name="Heading 1 5" xfId="806"/>
    <cellStyle name="Heading 1 6" xfId="869"/>
    <cellStyle name="Heading 1 7" xfId="144"/>
    <cellStyle name="Heading 1 8" xfId="34778"/>
    <cellStyle name="Heading 2" xfId="35" builtinId="17" customBuiltin="1"/>
    <cellStyle name="Heading 2 2" xfId="147"/>
    <cellStyle name="Heading 2 3" xfId="231"/>
    <cellStyle name="Heading 2 4" xfId="315"/>
    <cellStyle name="Heading 2 5" xfId="807"/>
    <cellStyle name="Heading 2 6" xfId="832"/>
    <cellStyle name="Heading 2 7" xfId="146"/>
    <cellStyle name="Heading 2 8" xfId="34779"/>
    <cellStyle name="Heading 3" xfId="36" builtinId="18" customBuiltin="1"/>
    <cellStyle name="Heading 3 2" xfId="149"/>
    <cellStyle name="Heading 3 3" xfId="232"/>
    <cellStyle name="Heading 3 4" xfId="316"/>
    <cellStyle name="Heading 3 5" xfId="808"/>
    <cellStyle name="Heading 3 6" xfId="1335"/>
    <cellStyle name="Heading 3 7" xfId="148"/>
    <cellStyle name="Heading 3 8" xfId="34780"/>
    <cellStyle name="Heading 4" xfId="37" builtinId="19" customBuiltin="1"/>
    <cellStyle name="Heading 4 2" xfId="151"/>
    <cellStyle name="Heading 4 3" xfId="233"/>
    <cellStyle name="Heading 4 4" xfId="317"/>
    <cellStyle name="Heading 4 5" xfId="809"/>
    <cellStyle name="Heading 4 6" xfId="810"/>
    <cellStyle name="Heading 4 7" xfId="150"/>
    <cellStyle name="Heading 4 8" xfId="34781"/>
    <cellStyle name="Heading1" xfId="152"/>
    <cellStyle name="Heading1 2" xfId="184"/>
    <cellStyle name="Heading2" xfId="153"/>
    <cellStyle name="Heading2 2" xfId="185"/>
    <cellStyle name="Hyperlink 2" xfId="6"/>
    <cellStyle name="Input" xfId="41" builtinId="20" customBuiltin="1"/>
    <cellStyle name="Input 2" xfId="155"/>
    <cellStyle name="Input 2 2" xfId="15960"/>
    <cellStyle name="Input 2 2 10" xfId="24193"/>
    <cellStyle name="Input 2 2 10 2" xfId="33873"/>
    <cellStyle name="Input 2 2 11" xfId="26098"/>
    <cellStyle name="Input 2 2 2" xfId="16041"/>
    <cellStyle name="Input 2 2 2 2" xfId="16221"/>
    <cellStyle name="Input 2 2 2 2 2" xfId="17561"/>
    <cellStyle name="Input 2 2 2 2 2 2" xfId="23121"/>
    <cellStyle name="Input 2 2 2 2 2 2 2" xfId="32801"/>
    <cellStyle name="Input 2 2 2 2 2 3" xfId="20760"/>
    <cellStyle name="Input 2 2 2 2 2 3 2" xfId="30440"/>
    <cellStyle name="Input 2 2 2 2 2 4" xfId="19907"/>
    <cellStyle name="Input 2 2 2 2 2 4 2" xfId="29587"/>
    <cellStyle name="Input 2 2 2 2 2 5" xfId="27043"/>
    <cellStyle name="Input 2 2 2 2 2 6" xfId="27245"/>
    <cellStyle name="Input 2 2 2 2 3" xfId="18242"/>
    <cellStyle name="Input 2 2 2 2 3 2" xfId="23802"/>
    <cellStyle name="Input 2 2 2 2 3 2 2" xfId="33482"/>
    <cellStyle name="Input 2 2 2 2 3 3" xfId="24421"/>
    <cellStyle name="Input 2 2 2 2 3 3 2" xfId="34101"/>
    <cellStyle name="Input 2 2 2 2 3 4" xfId="19705"/>
    <cellStyle name="Input 2 2 2 2 3 4 2" xfId="29385"/>
    <cellStyle name="Input 2 2 2 2 3 5" xfId="27926"/>
    <cellStyle name="Input 2 2 2 2 4" xfId="22297"/>
    <cellStyle name="Input 2 2 2 2 4 2" xfId="31977"/>
    <cellStyle name="Input 2 2 2 2 5" xfId="23993"/>
    <cellStyle name="Input 2 2 2 2 5 2" xfId="33673"/>
    <cellStyle name="Input 2 2 2 2 6" xfId="24260"/>
    <cellStyle name="Input 2 2 2 2 6 2" xfId="33940"/>
    <cellStyle name="Input 2 2 2 2 7" xfId="25668"/>
    <cellStyle name="Input 2 2 2 3" xfId="16557"/>
    <cellStyle name="Input 2 2 2 3 2" xfId="16897"/>
    <cellStyle name="Input 2 2 2 3 2 2" xfId="22450"/>
    <cellStyle name="Input 2 2 2 3 2 2 2" xfId="32130"/>
    <cellStyle name="Input 2 2 2 3 2 3" xfId="21077"/>
    <cellStyle name="Input 2 2 2 3 2 3 2" xfId="30757"/>
    <cellStyle name="Input 2 2 2 3 2 4" xfId="19117"/>
    <cellStyle name="Input 2 2 2 3 2 4 2" xfId="28797"/>
    <cellStyle name="Input 2 2 2 3 2 5" xfId="26432"/>
    <cellStyle name="Input 2 2 2 3 2 6" xfId="25822"/>
    <cellStyle name="Input 2 2 2 3 3" xfId="18006"/>
    <cellStyle name="Input 2 2 2 3 3 2" xfId="23566"/>
    <cellStyle name="Input 2 2 2 3 3 2 2" xfId="33246"/>
    <cellStyle name="Input 2 2 2 3 3 3" xfId="18523"/>
    <cellStyle name="Input 2 2 2 3 3 3 2" xfId="28203"/>
    <cellStyle name="Input 2 2 2 3 3 4" xfId="21414"/>
    <cellStyle name="Input 2 2 2 3 3 4 2" xfId="31094"/>
    <cellStyle name="Input 2 2 2 3 3 5" xfId="27690"/>
    <cellStyle name="Input 2 2 2 3 4" xfId="22061"/>
    <cellStyle name="Input 2 2 2 3 4 2" xfId="31741"/>
    <cellStyle name="Input 2 2 2 3 5" xfId="18713"/>
    <cellStyle name="Input 2 2 2 3 5 2" xfId="28393"/>
    <cellStyle name="Input 2 2 2 3 6" xfId="24084"/>
    <cellStyle name="Input 2 2 2 3 6 2" xfId="33764"/>
    <cellStyle name="Input 2 2 2 3 7" xfId="25475"/>
    <cellStyle name="Input 2 2 2 4" xfId="17200"/>
    <cellStyle name="Input 2 2 2 4 2" xfId="22753"/>
    <cellStyle name="Input 2 2 2 4 2 2" xfId="32433"/>
    <cellStyle name="Input 2 2 2 4 3" xfId="20477"/>
    <cellStyle name="Input 2 2 2 4 3 2" xfId="30157"/>
    <cellStyle name="Input 2 2 2 4 4" xfId="19869"/>
    <cellStyle name="Input 2 2 2 4 4 2" xfId="29549"/>
    <cellStyle name="Input 2 2 2 4 5" xfId="26720"/>
    <cellStyle name="Input 2 2 2 4 6" xfId="27173"/>
    <cellStyle name="Input 2 2 2 5" xfId="17736"/>
    <cellStyle name="Input 2 2 2 5 2" xfId="23296"/>
    <cellStyle name="Input 2 2 2 5 2 2" xfId="32976"/>
    <cellStyle name="Input 2 2 2 5 3" xfId="24573"/>
    <cellStyle name="Input 2 2 2 5 3 2" xfId="34253"/>
    <cellStyle name="Input 2 2 2 5 4" xfId="21155"/>
    <cellStyle name="Input 2 2 2 5 4 2" xfId="30835"/>
    <cellStyle name="Input 2 2 2 5 5" xfId="27420"/>
    <cellStyle name="Input 2 2 2 6" xfId="21787"/>
    <cellStyle name="Input 2 2 2 6 2" xfId="31467"/>
    <cellStyle name="Input 2 2 2 7" xfId="24331"/>
    <cellStyle name="Input 2 2 2 7 2" xfId="34011"/>
    <cellStyle name="Input 2 2 2 8" xfId="21068"/>
    <cellStyle name="Input 2 2 2 8 2" xfId="30748"/>
    <cellStyle name="Input 2 2 2 9" xfId="25721"/>
    <cellStyle name="Input 2 2 3" xfId="16141"/>
    <cellStyle name="Input 2 2 3 2" xfId="16686"/>
    <cellStyle name="Input 2 2 3 2 2" xfId="17488"/>
    <cellStyle name="Input 2 2 3 2 2 2" xfId="23048"/>
    <cellStyle name="Input 2 2 3 2 2 2 2" xfId="32728"/>
    <cellStyle name="Input 2 2 3 2 2 3" xfId="20607"/>
    <cellStyle name="Input 2 2 3 2 2 3 2" xfId="30287"/>
    <cellStyle name="Input 2 2 3 2 2 4" xfId="24930"/>
    <cellStyle name="Input 2 2 3 2 2 4 2" xfId="34610"/>
    <cellStyle name="Input 2 2 3 2 2 5" xfId="26970"/>
    <cellStyle name="Input 2 2 3 2 2 6" xfId="25062"/>
    <cellStyle name="Input 2 2 3 2 3" xfId="18169"/>
    <cellStyle name="Input 2 2 3 2 3 2" xfId="23729"/>
    <cellStyle name="Input 2 2 3 2 3 2 2" xfId="33409"/>
    <cellStyle name="Input 2 2 3 2 3 3" xfId="24387"/>
    <cellStyle name="Input 2 2 3 2 3 3 2" xfId="34067"/>
    <cellStyle name="Input 2 2 3 2 3 4" xfId="24655"/>
    <cellStyle name="Input 2 2 3 2 3 4 2" xfId="34335"/>
    <cellStyle name="Input 2 2 3 2 3 5" xfId="27853"/>
    <cellStyle name="Input 2 2 3 2 4" xfId="22224"/>
    <cellStyle name="Input 2 2 3 2 4 2" xfId="31904"/>
    <cellStyle name="Input 2 2 3 2 5" xfId="18455"/>
    <cellStyle name="Input 2 2 3 2 5 2" xfId="28135"/>
    <cellStyle name="Input 2 2 3 2 6" xfId="21653"/>
    <cellStyle name="Input 2 2 3 2 6 2" xfId="31333"/>
    <cellStyle name="Input 2 2 3 2 7" xfId="25835"/>
    <cellStyle name="Input 2 2 3 3" xfId="16484"/>
    <cellStyle name="Input 2 2 3 3 2" xfId="16962"/>
    <cellStyle name="Input 2 2 3 3 2 2" xfId="22515"/>
    <cellStyle name="Input 2 2 3 3 2 2 2" xfId="32195"/>
    <cellStyle name="Input 2 2 3 3 2 3" xfId="19677"/>
    <cellStyle name="Input 2 2 3 3 2 3 2" xfId="29357"/>
    <cellStyle name="Input 2 2 3 3 2 4" xfId="19789"/>
    <cellStyle name="Input 2 2 3 3 2 4 2" xfId="29469"/>
    <cellStyle name="Input 2 2 3 3 2 5" xfId="26497"/>
    <cellStyle name="Input 2 2 3 3 2 6" xfId="26067"/>
    <cellStyle name="Input 2 2 3 3 3" xfId="17933"/>
    <cellStyle name="Input 2 2 3 3 3 2" xfId="23493"/>
    <cellStyle name="Input 2 2 3 3 3 2 2" xfId="33173"/>
    <cellStyle name="Input 2 2 3 3 3 3" xfId="18584"/>
    <cellStyle name="Input 2 2 3 3 3 3 2" xfId="28264"/>
    <cellStyle name="Input 2 2 3 3 3 4" xfId="21192"/>
    <cellStyle name="Input 2 2 3 3 3 4 2" xfId="30872"/>
    <cellStyle name="Input 2 2 3 3 3 5" xfId="27617"/>
    <cellStyle name="Input 2 2 3 3 4" xfId="21988"/>
    <cellStyle name="Input 2 2 3 3 4 2" xfId="31668"/>
    <cellStyle name="Input 2 2 3 3 5" xfId="19435"/>
    <cellStyle name="Input 2 2 3 3 5 2" xfId="29115"/>
    <cellStyle name="Input 2 2 3 3 6" xfId="18411"/>
    <cellStyle name="Input 2 2 3 3 6 2" xfId="28091"/>
    <cellStyle name="Input 2 2 3 3 7" xfId="26068"/>
    <cellStyle name="Input 2 2 3 4" xfId="17226"/>
    <cellStyle name="Input 2 2 3 4 2" xfId="22779"/>
    <cellStyle name="Input 2 2 3 4 2 2" xfId="32459"/>
    <cellStyle name="Input 2 2 3 4 3" xfId="18590"/>
    <cellStyle name="Input 2 2 3 4 3 2" xfId="28270"/>
    <cellStyle name="Input 2 2 3 4 4" xfId="19071"/>
    <cellStyle name="Input 2 2 3 4 4 2" xfId="28751"/>
    <cellStyle name="Input 2 2 3 4 5" xfId="26741"/>
    <cellStyle name="Input 2 2 3 4 6" xfId="27196"/>
    <cellStyle name="Input 2 2 3 5" xfId="17076"/>
    <cellStyle name="Input 2 2 3 5 2" xfId="22629"/>
    <cellStyle name="Input 2 2 3 5 2 2" xfId="32309"/>
    <cellStyle name="Input 2 2 3 5 3" xfId="18777"/>
    <cellStyle name="Input 2 2 3 5 3 2" xfId="28457"/>
    <cellStyle name="Input 2 2 3 5 4" xfId="20458"/>
    <cellStyle name="Input 2 2 3 5 4 2" xfId="30138"/>
    <cellStyle name="Input 2 2 3 5 5" xfId="25143"/>
    <cellStyle name="Input 2 2 3 6" xfId="21710"/>
    <cellStyle name="Input 2 2 3 6 2" xfId="31390"/>
    <cellStyle name="Input 2 2 3 7" xfId="18488"/>
    <cellStyle name="Input 2 2 3 7 2" xfId="28168"/>
    <cellStyle name="Input 2 2 3 8" xfId="20633"/>
    <cellStyle name="Input 2 2 3 8 2" xfId="30313"/>
    <cellStyle name="Input 2 2 3 9" xfId="25348"/>
    <cellStyle name="Input 2 2 4" xfId="16089"/>
    <cellStyle name="Input 2 2 4 2" xfId="17436"/>
    <cellStyle name="Input 2 2 4 2 2" xfId="22996"/>
    <cellStyle name="Input 2 2 4 2 2 2" xfId="32676"/>
    <cellStyle name="Input 2 2 4 2 3" xfId="18709"/>
    <cellStyle name="Input 2 2 4 2 3 2" xfId="28389"/>
    <cellStyle name="Input 2 2 4 2 4" xfId="21566"/>
    <cellStyle name="Input 2 2 4 2 4 2" xfId="31246"/>
    <cellStyle name="Input 2 2 4 2 5" xfId="26918"/>
    <cellStyle name="Input 2 2 4 2 6" xfId="25758"/>
    <cellStyle name="Input 2 2 4 3" xfId="18117"/>
    <cellStyle name="Input 2 2 4 3 2" xfId="23677"/>
    <cellStyle name="Input 2 2 4 3 2 2" xfId="33357"/>
    <cellStyle name="Input 2 2 4 3 3" xfId="24066"/>
    <cellStyle name="Input 2 2 4 3 3 2" xfId="33746"/>
    <cellStyle name="Input 2 2 4 3 4" xfId="24091"/>
    <cellStyle name="Input 2 2 4 3 4 2" xfId="33771"/>
    <cellStyle name="Input 2 2 4 3 5" xfId="27801"/>
    <cellStyle name="Input 2 2 4 4" xfId="22172"/>
    <cellStyle name="Input 2 2 4 4 2" xfId="31852"/>
    <cellStyle name="Input 2 2 4 5" xfId="20441"/>
    <cellStyle name="Input 2 2 4 5 2" xfId="30121"/>
    <cellStyle name="Input 2 2 4 6" xfId="18379"/>
    <cellStyle name="Input 2 2 4 6 2" xfId="28059"/>
    <cellStyle name="Input 2 2 4 7" xfId="25377"/>
    <cellStyle name="Input 2 2 5" xfId="16432"/>
    <cellStyle name="Input 2 2 5 2" xfId="16927"/>
    <cellStyle name="Input 2 2 5 2 2" xfId="22480"/>
    <cellStyle name="Input 2 2 5 2 2 2" xfId="32160"/>
    <cellStyle name="Input 2 2 5 2 3" xfId="19041"/>
    <cellStyle name="Input 2 2 5 2 3 2" xfId="28721"/>
    <cellStyle name="Input 2 2 5 2 4" xfId="20234"/>
    <cellStyle name="Input 2 2 5 2 4 2" xfId="29914"/>
    <cellStyle name="Input 2 2 5 2 5" xfId="26462"/>
    <cellStyle name="Input 2 2 5 2 6" xfId="25940"/>
    <cellStyle name="Input 2 2 5 3" xfId="17881"/>
    <cellStyle name="Input 2 2 5 3 2" xfId="23441"/>
    <cellStyle name="Input 2 2 5 3 2 2" xfId="33121"/>
    <cellStyle name="Input 2 2 5 3 3" xfId="23968"/>
    <cellStyle name="Input 2 2 5 3 3 2" xfId="33648"/>
    <cellStyle name="Input 2 2 5 3 4" xfId="18761"/>
    <cellStyle name="Input 2 2 5 3 4 2" xfId="28441"/>
    <cellStyle name="Input 2 2 5 3 5" xfId="27565"/>
    <cellStyle name="Input 2 2 5 4" xfId="21936"/>
    <cellStyle name="Input 2 2 5 4 2" xfId="31616"/>
    <cellStyle name="Input 2 2 5 5" xfId="18734"/>
    <cellStyle name="Input 2 2 5 5 2" xfId="28414"/>
    <cellStyle name="Input 2 2 5 6" xfId="19228"/>
    <cellStyle name="Input 2 2 5 6 2" xfId="28908"/>
    <cellStyle name="Input 2 2 5 7" xfId="25323"/>
    <cellStyle name="Input 2 2 6" xfId="17073"/>
    <cellStyle name="Input 2 2 6 2" xfId="22626"/>
    <cellStyle name="Input 2 2 6 2 2" xfId="32306"/>
    <cellStyle name="Input 2 2 6 3" xfId="20038"/>
    <cellStyle name="Input 2 2 6 3 2" xfId="29718"/>
    <cellStyle name="Input 2 2 6 4" xfId="20656"/>
    <cellStyle name="Input 2 2 6 4 2" xfId="30336"/>
    <cellStyle name="Input 2 2 6 5" xfId="26607"/>
    <cellStyle name="Input 2 2 6 6" xfId="25385"/>
    <cellStyle name="Input 2 2 7" xfId="17268"/>
    <cellStyle name="Input 2 2 7 2" xfId="22820"/>
    <cellStyle name="Input 2 2 7 2 2" xfId="32500"/>
    <cellStyle name="Input 2 2 7 3" xfId="24114"/>
    <cellStyle name="Input 2 2 7 3 2" xfId="33794"/>
    <cellStyle name="Input 2 2 7 4" xfId="18609"/>
    <cellStyle name="Input 2 2 7 4 2" xfId="28289"/>
    <cellStyle name="Input 2 2 7 5" xfId="27188"/>
    <cellStyle name="Input 2 2 8" xfId="21657"/>
    <cellStyle name="Input 2 2 8 2" xfId="31337"/>
    <cellStyle name="Input 2 2 9" xfId="21293"/>
    <cellStyle name="Input 2 2 9 2" xfId="30973"/>
    <cellStyle name="Input 2 3" xfId="16004"/>
    <cellStyle name="Input 2 3 10" xfId="25974"/>
    <cellStyle name="Input 2 3 2" xfId="16276"/>
    <cellStyle name="Input 2 3 2 2" xfId="16746"/>
    <cellStyle name="Input 2 3 2 2 2" xfId="17616"/>
    <cellStyle name="Input 2 3 2 2 2 2" xfId="23176"/>
    <cellStyle name="Input 2 3 2 2 2 2 2" xfId="32856"/>
    <cellStyle name="Input 2 3 2 2 2 3" xfId="20770"/>
    <cellStyle name="Input 2 3 2 2 2 3 2" xfId="30450"/>
    <cellStyle name="Input 2 3 2 2 2 4" xfId="18475"/>
    <cellStyle name="Input 2 3 2 2 2 4 2" xfId="28155"/>
    <cellStyle name="Input 2 3 2 2 2 5" xfId="27098"/>
    <cellStyle name="Input 2 3 2 2 2 6" xfId="27300"/>
    <cellStyle name="Input 2 3 2 2 3" xfId="18297"/>
    <cellStyle name="Input 2 3 2 2 3 2" xfId="23857"/>
    <cellStyle name="Input 2 3 2 2 3 2 2" xfId="33537"/>
    <cellStyle name="Input 2 3 2 2 3 3" xfId="24415"/>
    <cellStyle name="Input 2 3 2 2 3 3 2" xfId="34095"/>
    <cellStyle name="Input 2 3 2 2 3 4" xfId="20614"/>
    <cellStyle name="Input 2 3 2 2 3 4 2" xfId="30294"/>
    <cellStyle name="Input 2 3 2 2 3 5" xfId="27981"/>
    <cellStyle name="Input 2 3 2 2 4" xfId="22352"/>
    <cellStyle name="Input 2 3 2 2 4 2" xfId="32032"/>
    <cellStyle name="Input 2 3 2 2 5" xfId="21203"/>
    <cellStyle name="Input 2 3 2 2 5 2" xfId="30883"/>
    <cellStyle name="Input 2 3 2 2 6" xfId="18474"/>
    <cellStyle name="Input 2 3 2 2 6 2" xfId="28154"/>
    <cellStyle name="Input 2 3 2 2 7" xfId="25570"/>
    <cellStyle name="Input 2 3 2 3" xfId="16612"/>
    <cellStyle name="Input 2 3 2 3 2" xfId="17380"/>
    <cellStyle name="Input 2 3 2 3 2 2" xfId="22940"/>
    <cellStyle name="Input 2 3 2 3 2 2 2" xfId="32620"/>
    <cellStyle name="Input 2 3 2 3 2 3" xfId="24042"/>
    <cellStyle name="Input 2 3 2 3 2 3 2" xfId="33722"/>
    <cellStyle name="Input 2 3 2 3 2 4" xfId="19198"/>
    <cellStyle name="Input 2 3 2 3 2 4 2" xfId="28878"/>
    <cellStyle name="Input 2 3 2 3 2 5" xfId="26862"/>
    <cellStyle name="Input 2 3 2 3 2 6" xfId="25243"/>
    <cellStyle name="Input 2 3 2 3 3" xfId="18061"/>
    <cellStyle name="Input 2 3 2 3 3 2" xfId="23621"/>
    <cellStyle name="Input 2 3 2 3 3 2 2" xfId="33301"/>
    <cellStyle name="Input 2 3 2 3 3 3" xfId="21202"/>
    <cellStyle name="Input 2 3 2 3 3 3 2" xfId="30882"/>
    <cellStyle name="Input 2 3 2 3 3 4" xfId="20560"/>
    <cellStyle name="Input 2 3 2 3 3 4 2" xfId="30240"/>
    <cellStyle name="Input 2 3 2 3 3 5" xfId="27745"/>
    <cellStyle name="Input 2 3 2 3 4" xfId="22116"/>
    <cellStyle name="Input 2 3 2 3 4 2" xfId="31796"/>
    <cellStyle name="Input 2 3 2 3 5" xfId="20428"/>
    <cellStyle name="Input 2 3 2 3 5 2" xfId="30108"/>
    <cellStyle name="Input 2 3 2 3 6" xfId="20420"/>
    <cellStyle name="Input 2 3 2 3 6 2" xfId="30100"/>
    <cellStyle name="Input 2 3 2 3 7" xfId="25518"/>
    <cellStyle name="Input 2 3 2 4" xfId="17260"/>
    <cellStyle name="Input 2 3 2 4 2" xfId="22813"/>
    <cellStyle name="Input 2 3 2 4 2 2" xfId="32493"/>
    <cellStyle name="Input 2 3 2 4 3" xfId="24144"/>
    <cellStyle name="Input 2 3 2 4 3 2" xfId="33824"/>
    <cellStyle name="Input 2 3 2 4 4" xfId="19111"/>
    <cellStyle name="Input 2 3 2 4 4 2" xfId="28791"/>
    <cellStyle name="Input 2 3 2 4 5" xfId="26770"/>
    <cellStyle name="Input 2 3 2 4 6" xfId="26367"/>
    <cellStyle name="Input 2 3 2 5" xfId="17791"/>
    <cellStyle name="Input 2 3 2 5 2" xfId="23351"/>
    <cellStyle name="Input 2 3 2 5 2 2" xfId="33031"/>
    <cellStyle name="Input 2 3 2 5 3" xfId="20723"/>
    <cellStyle name="Input 2 3 2 5 3 2" xfId="30403"/>
    <cellStyle name="Input 2 3 2 5 4" xfId="20262"/>
    <cellStyle name="Input 2 3 2 5 4 2" xfId="29942"/>
    <cellStyle name="Input 2 3 2 5 5" xfId="27475"/>
    <cellStyle name="Input 2 3 2 6" xfId="21846"/>
    <cellStyle name="Input 2 3 2 6 2" xfId="31526"/>
    <cellStyle name="Input 2 3 2 7" xfId="20225"/>
    <cellStyle name="Input 2 3 2 7 2" xfId="29905"/>
    <cellStyle name="Input 2 3 2 8" xfId="20326"/>
    <cellStyle name="Input 2 3 2 8 2" xfId="30006"/>
    <cellStyle name="Input 2 3 2 9" xfId="25425"/>
    <cellStyle name="Input 2 3 3" xfId="16164"/>
    <cellStyle name="Input 2 3 3 2" xfId="17504"/>
    <cellStyle name="Input 2 3 3 2 2" xfId="23064"/>
    <cellStyle name="Input 2 3 3 2 2 2" xfId="32744"/>
    <cellStyle name="Input 2 3 3 2 3" xfId="20863"/>
    <cellStyle name="Input 2 3 3 2 3 2" xfId="30543"/>
    <cellStyle name="Input 2 3 3 2 4" xfId="20295"/>
    <cellStyle name="Input 2 3 3 2 4 2" xfId="29975"/>
    <cellStyle name="Input 2 3 3 2 5" xfId="26986"/>
    <cellStyle name="Input 2 3 3 2 6" xfId="25149"/>
    <cellStyle name="Input 2 3 3 3" xfId="18185"/>
    <cellStyle name="Input 2 3 3 3 2" xfId="23745"/>
    <cellStyle name="Input 2 3 3 3 2 2" xfId="33425"/>
    <cellStyle name="Input 2 3 3 3 3" xfId="23958"/>
    <cellStyle name="Input 2 3 3 3 3 2" xfId="33638"/>
    <cellStyle name="Input 2 3 3 3 4" xfId="24713"/>
    <cellStyle name="Input 2 3 3 3 4 2" xfId="34393"/>
    <cellStyle name="Input 2 3 3 3 5" xfId="27869"/>
    <cellStyle name="Input 2 3 3 4" xfId="22240"/>
    <cellStyle name="Input 2 3 3 4 2" xfId="31920"/>
    <cellStyle name="Input 2 3 3 5" xfId="21116"/>
    <cellStyle name="Input 2 3 3 5 2" xfId="30796"/>
    <cellStyle name="Input 2 3 3 6" xfId="18702"/>
    <cellStyle name="Input 2 3 3 6 2" xfId="28382"/>
    <cellStyle name="Input 2 3 3 7" xfId="25825"/>
    <cellStyle name="Input 2 3 4" xfId="16500"/>
    <cellStyle name="Input 2 3 4 2" xfId="17023"/>
    <cellStyle name="Input 2 3 4 2 2" xfId="22576"/>
    <cellStyle name="Input 2 3 4 2 2 2" xfId="32256"/>
    <cellStyle name="Input 2 3 4 2 3" xfId="18499"/>
    <cellStyle name="Input 2 3 4 2 3 2" xfId="28179"/>
    <cellStyle name="Input 2 3 4 2 4" xfId="19190"/>
    <cellStyle name="Input 2 3 4 2 4 2" xfId="28870"/>
    <cellStyle name="Input 2 3 4 2 5" xfId="26558"/>
    <cellStyle name="Input 2 3 4 2 6" xfId="26207"/>
    <cellStyle name="Input 2 3 4 3" xfId="17949"/>
    <cellStyle name="Input 2 3 4 3 2" xfId="23509"/>
    <cellStyle name="Input 2 3 4 3 2 2" xfId="33189"/>
    <cellStyle name="Input 2 3 4 3 3" xfId="20256"/>
    <cellStyle name="Input 2 3 4 3 3 2" xfId="29936"/>
    <cellStyle name="Input 2 3 4 3 4" xfId="21360"/>
    <cellStyle name="Input 2 3 4 3 4 2" xfId="31040"/>
    <cellStyle name="Input 2 3 4 3 5" xfId="27633"/>
    <cellStyle name="Input 2 3 4 4" xfId="22004"/>
    <cellStyle name="Input 2 3 4 4 2" xfId="31684"/>
    <cellStyle name="Input 2 3 4 5" xfId="21188"/>
    <cellStyle name="Input 2 3 4 5 2" xfId="30868"/>
    <cellStyle name="Input 2 3 4 6" xfId="20541"/>
    <cellStyle name="Input 2 3 4 6 2" xfId="30221"/>
    <cellStyle name="Input 2 3 4 7" xfId="25557"/>
    <cellStyle name="Input 2 3 5" xfId="17107"/>
    <cellStyle name="Input 2 3 5 2" xfId="22660"/>
    <cellStyle name="Input 2 3 5 2 2" xfId="32340"/>
    <cellStyle name="Input 2 3 5 3" xfId="20734"/>
    <cellStyle name="Input 2 3 5 3 2" xfId="30414"/>
    <cellStyle name="Input 2 3 5 4" xfId="24565"/>
    <cellStyle name="Input 2 3 5 4 2" xfId="34245"/>
    <cellStyle name="Input 2 3 5 5" xfId="26635"/>
    <cellStyle name="Input 2 3 5 6" xfId="25384"/>
    <cellStyle name="Input 2 3 6" xfId="17679"/>
    <cellStyle name="Input 2 3 6 2" xfId="23239"/>
    <cellStyle name="Input 2 3 6 2 2" xfId="32919"/>
    <cellStyle name="Input 2 3 6 3" xfId="19291"/>
    <cellStyle name="Input 2 3 6 3 2" xfId="28971"/>
    <cellStyle name="Input 2 3 6 4" xfId="19663"/>
    <cellStyle name="Input 2 3 6 4 2" xfId="29343"/>
    <cellStyle name="Input 2 3 6 5" xfId="27363"/>
    <cellStyle name="Input 2 3 7" xfId="21730"/>
    <cellStyle name="Input 2 3 7 2" xfId="31410"/>
    <cellStyle name="Input 2 3 8" xfId="21582"/>
    <cellStyle name="Input 2 3 8 2" xfId="31262"/>
    <cellStyle name="Input 2 3 9" xfId="18555"/>
    <cellStyle name="Input 2 3 9 2" xfId="28235"/>
    <cellStyle name="Input 2 4" xfId="16398"/>
    <cellStyle name="Input 2 4 2" xfId="16884"/>
    <cellStyle name="Input 2 4 2 2" xfId="22437"/>
    <cellStyle name="Input 2 4 2 2 2" xfId="32117"/>
    <cellStyle name="Input 2 4 2 3" xfId="21096"/>
    <cellStyle name="Input 2 4 2 3 2" xfId="30776"/>
    <cellStyle name="Input 2 4 2 4" xfId="24230"/>
    <cellStyle name="Input 2 4 2 4 2" xfId="33910"/>
    <cellStyle name="Input 2 4 2 5" xfId="26419"/>
    <cellStyle name="Input 2 4 2 6" xfId="25681"/>
    <cellStyle name="Input 2 4 3" xfId="17847"/>
    <cellStyle name="Input 2 4 3 2" xfId="23407"/>
    <cellStyle name="Input 2 4 3 2 2" xfId="33087"/>
    <cellStyle name="Input 2 4 3 3" xfId="19558"/>
    <cellStyle name="Input 2 4 3 3 2" xfId="29238"/>
    <cellStyle name="Input 2 4 3 4" xfId="25051"/>
    <cellStyle name="Input 2 4 3 4 2" xfId="34731"/>
    <cellStyle name="Input 2 4 3 5" xfId="27531"/>
    <cellStyle name="Input 2 4 4" xfId="21902"/>
    <cellStyle name="Input 2 4 4 2" xfId="31582"/>
    <cellStyle name="Input 2 4 5" xfId="24306"/>
    <cellStyle name="Input 2 4 5 2" xfId="33986"/>
    <cellStyle name="Input 2 4 6" xfId="20134"/>
    <cellStyle name="Input 2 4 6 2" xfId="29814"/>
    <cellStyle name="Input 2 4 7" xfId="25340"/>
    <cellStyle name="Input 2 5" xfId="24296"/>
    <cellStyle name="Input 2 5 2" xfId="33976"/>
    <cellStyle name="Input 3" xfId="234"/>
    <cellStyle name="Input 3 2" xfId="15968"/>
    <cellStyle name="Input 3 2 10" xfId="20266"/>
    <cellStyle name="Input 3 2 10 2" xfId="29946"/>
    <cellStyle name="Input 3 2 11" xfId="25619"/>
    <cellStyle name="Input 3 2 2" xfId="16060"/>
    <cellStyle name="Input 3 2 2 2" xfId="16249"/>
    <cellStyle name="Input 3 2 2 2 2" xfId="17589"/>
    <cellStyle name="Input 3 2 2 2 2 2" xfId="23149"/>
    <cellStyle name="Input 3 2 2 2 2 2 2" xfId="32829"/>
    <cellStyle name="Input 3 2 2 2 2 3" xfId="21841"/>
    <cellStyle name="Input 3 2 2 2 2 3 2" xfId="31521"/>
    <cellStyle name="Input 3 2 2 2 2 4" xfId="19690"/>
    <cellStyle name="Input 3 2 2 2 2 4 2" xfId="29370"/>
    <cellStyle name="Input 3 2 2 2 2 5" xfId="27071"/>
    <cellStyle name="Input 3 2 2 2 2 6" xfId="27273"/>
    <cellStyle name="Input 3 2 2 2 3" xfId="18270"/>
    <cellStyle name="Input 3 2 2 2 3 2" xfId="23830"/>
    <cellStyle name="Input 3 2 2 2 3 2 2" xfId="33510"/>
    <cellStyle name="Input 3 2 2 2 3 3" xfId="24442"/>
    <cellStyle name="Input 3 2 2 2 3 3 2" xfId="34122"/>
    <cellStyle name="Input 3 2 2 2 3 4" xfId="19689"/>
    <cellStyle name="Input 3 2 2 2 3 4 2" xfId="29369"/>
    <cellStyle name="Input 3 2 2 2 3 5" xfId="27954"/>
    <cellStyle name="Input 3 2 2 2 4" xfId="22325"/>
    <cellStyle name="Input 3 2 2 2 4 2" xfId="32005"/>
    <cellStyle name="Input 3 2 2 2 5" xfId="20540"/>
    <cellStyle name="Input 3 2 2 2 5 2" xfId="30220"/>
    <cellStyle name="Input 3 2 2 2 6" xfId="24668"/>
    <cellStyle name="Input 3 2 2 2 6 2" xfId="34348"/>
    <cellStyle name="Input 3 2 2 2 7" xfId="26282"/>
    <cellStyle name="Input 3 2 2 3" xfId="16585"/>
    <cellStyle name="Input 3 2 2 3 2" xfId="17353"/>
    <cellStyle name="Input 3 2 2 3 2 2" xfId="22913"/>
    <cellStyle name="Input 3 2 2 3 2 2 2" xfId="32593"/>
    <cellStyle name="Input 3 2 2 3 2 3" xfId="18800"/>
    <cellStyle name="Input 3 2 2 3 2 3 2" xfId="28480"/>
    <cellStyle name="Input 3 2 2 3 2 4" xfId="19326"/>
    <cellStyle name="Input 3 2 2 3 2 4 2" xfId="29006"/>
    <cellStyle name="Input 3 2 2 3 2 5" xfId="26835"/>
    <cellStyle name="Input 3 2 2 3 2 6" xfId="25261"/>
    <cellStyle name="Input 3 2 2 3 3" xfId="18034"/>
    <cellStyle name="Input 3 2 2 3 3 2" xfId="23594"/>
    <cellStyle name="Input 3 2 2 3 3 2 2" xfId="33274"/>
    <cellStyle name="Input 3 2 2 3 3 3" xfId="19709"/>
    <cellStyle name="Input 3 2 2 3 3 3 2" xfId="29389"/>
    <cellStyle name="Input 3 2 2 3 3 4" xfId="24906"/>
    <cellStyle name="Input 3 2 2 3 3 4 2" xfId="34586"/>
    <cellStyle name="Input 3 2 2 3 3 5" xfId="27718"/>
    <cellStyle name="Input 3 2 2 3 4" xfId="22089"/>
    <cellStyle name="Input 3 2 2 3 4 2" xfId="31769"/>
    <cellStyle name="Input 3 2 2 3 5" xfId="21419"/>
    <cellStyle name="Input 3 2 2 3 5 2" xfId="31099"/>
    <cellStyle name="Input 3 2 2 3 6" xfId="21406"/>
    <cellStyle name="Input 3 2 2 3 6 2" xfId="31086"/>
    <cellStyle name="Input 3 2 2 3 7" xfId="25873"/>
    <cellStyle name="Input 3 2 2 4" xfId="17009"/>
    <cellStyle name="Input 3 2 2 4 2" xfId="22562"/>
    <cellStyle name="Input 3 2 2 4 2 2" xfId="32242"/>
    <cellStyle name="Input 3 2 2 4 3" xfId="20898"/>
    <cellStyle name="Input 3 2 2 4 3 2" xfId="30578"/>
    <cellStyle name="Input 3 2 2 4 4" xfId="24616"/>
    <cellStyle name="Input 3 2 2 4 4 2" xfId="34296"/>
    <cellStyle name="Input 3 2 2 4 5" xfId="26544"/>
    <cellStyle name="Input 3 2 2 4 6" xfId="25578"/>
    <cellStyle name="Input 3 2 2 5" xfId="17764"/>
    <cellStyle name="Input 3 2 2 5 2" xfId="23324"/>
    <cellStyle name="Input 3 2 2 5 2 2" xfId="33004"/>
    <cellStyle name="Input 3 2 2 5 3" xfId="18635"/>
    <cellStyle name="Input 3 2 2 5 3 2" xfId="28315"/>
    <cellStyle name="Input 3 2 2 5 4" xfId="25055"/>
    <cellStyle name="Input 3 2 2 5 4 2" xfId="34735"/>
    <cellStyle name="Input 3 2 2 5 5" xfId="27448"/>
    <cellStyle name="Input 3 2 2 6" xfId="21817"/>
    <cellStyle name="Input 3 2 2 6 2" xfId="31497"/>
    <cellStyle name="Input 3 2 2 7" xfId="23912"/>
    <cellStyle name="Input 3 2 2 7 2" xfId="33592"/>
    <cellStyle name="Input 3 2 2 8" xfId="25015"/>
    <cellStyle name="Input 3 2 2 8 2" xfId="34695"/>
    <cellStyle name="Input 3 2 2 9" xfId="26101"/>
    <cellStyle name="Input 3 2 3" xfId="16150"/>
    <cellStyle name="Input 3 2 3 2" xfId="16695"/>
    <cellStyle name="Input 3 2 3 2 2" xfId="17497"/>
    <cellStyle name="Input 3 2 3 2 2 2" xfId="23057"/>
    <cellStyle name="Input 3 2 3 2 2 2 2" xfId="32737"/>
    <cellStyle name="Input 3 2 3 2 2 3" xfId="21335"/>
    <cellStyle name="Input 3 2 3 2 2 3 2" xfId="31015"/>
    <cellStyle name="Input 3 2 3 2 2 4" xfId="23925"/>
    <cellStyle name="Input 3 2 3 2 2 4 2" xfId="33605"/>
    <cellStyle name="Input 3 2 3 2 2 5" xfId="26979"/>
    <cellStyle name="Input 3 2 3 2 2 6" xfId="25081"/>
    <cellStyle name="Input 3 2 3 2 3" xfId="18178"/>
    <cellStyle name="Input 3 2 3 2 3 2" xfId="23738"/>
    <cellStyle name="Input 3 2 3 2 3 2 2" xfId="33418"/>
    <cellStyle name="Input 3 2 3 2 3 3" xfId="24229"/>
    <cellStyle name="Input 3 2 3 2 3 3 2" xfId="33909"/>
    <cellStyle name="Input 3 2 3 2 3 4" xfId="24846"/>
    <cellStyle name="Input 3 2 3 2 3 4 2" xfId="34526"/>
    <cellStyle name="Input 3 2 3 2 3 5" xfId="27862"/>
    <cellStyle name="Input 3 2 3 2 4" xfId="22233"/>
    <cellStyle name="Input 3 2 3 2 4 2" xfId="31913"/>
    <cellStyle name="Input 3 2 3 2 5" xfId="24090"/>
    <cellStyle name="Input 3 2 3 2 5 2" xfId="33770"/>
    <cellStyle name="Input 3 2 3 2 6" xfId="19421"/>
    <cellStyle name="Input 3 2 3 2 6 2" xfId="29101"/>
    <cellStyle name="Input 3 2 3 2 7" xfId="25615"/>
    <cellStyle name="Input 3 2 3 3" xfId="16493"/>
    <cellStyle name="Input 3 2 3 3 2" xfId="16961"/>
    <cellStyle name="Input 3 2 3 3 2 2" xfId="22514"/>
    <cellStyle name="Input 3 2 3 3 2 2 2" xfId="32194"/>
    <cellStyle name="Input 3 2 3 3 2 3" xfId="20800"/>
    <cellStyle name="Input 3 2 3 3 2 3 2" xfId="30480"/>
    <cellStyle name="Input 3 2 3 3 2 4" xfId="20438"/>
    <cellStyle name="Input 3 2 3 3 2 4 2" xfId="30118"/>
    <cellStyle name="Input 3 2 3 3 2 5" xfId="26496"/>
    <cellStyle name="Input 3 2 3 3 2 6" xfId="25808"/>
    <cellStyle name="Input 3 2 3 3 3" xfId="17942"/>
    <cellStyle name="Input 3 2 3 3 3 2" xfId="23502"/>
    <cellStyle name="Input 3 2 3 3 3 2 2" xfId="33182"/>
    <cellStyle name="Input 3 2 3 3 3 3" xfId="20024"/>
    <cellStyle name="Input 3 2 3 3 3 3 2" xfId="29704"/>
    <cellStyle name="Input 3 2 3 3 3 4" xfId="24991"/>
    <cellStyle name="Input 3 2 3 3 3 4 2" xfId="34671"/>
    <cellStyle name="Input 3 2 3 3 3 5" xfId="27626"/>
    <cellStyle name="Input 3 2 3 3 4" xfId="21997"/>
    <cellStyle name="Input 3 2 3 3 4 2" xfId="31677"/>
    <cellStyle name="Input 3 2 3 3 5" xfId="24316"/>
    <cellStyle name="Input 3 2 3 3 5 2" xfId="33996"/>
    <cellStyle name="Input 3 2 3 3 6" xfId="20043"/>
    <cellStyle name="Input 3 2 3 3 6 2" xfId="29723"/>
    <cellStyle name="Input 3 2 3 3 7" xfId="25728"/>
    <cellStyle name="Input 3 2 3 4" xfId="17113"/>
    <cellStyle name="Input 3 2 3 4 2" xfId="22666"/>
    <cellStyle name="Input 3 2 3 4 2 2" xfId="32346"/>
    <cellStyle name="Input 3 2 3 4 3" xfId="20843"/>
    <cellStyle name="Input 3 2 3 4 3 2" xfId="30523"/>
    <cellStyle name="Input 3 2 3 4 4" xfId="18471"/>
    <cellStyle name="Input 3 2 3 4 4 2" xfId="28151"/>
    <cellStyle name="Input 3 2 3 4 5" xfId="26641"/>
    <cellStyle name="Input 3 2 3 4 6" xfId="26077"/>
    <cellStyle name="Input 3 2 3 5" xfId="17672"/>
    <cellStyle name="Input 3 2 3 5 2" xfId="23232"/>
    <cellStyle name="Input 3 2 3 5 2 2" xfId="32912"/>
    <cellStyle name="Input 3 2 3 5 3" xfId="20553"/>
    <cellStyle name="Input 3 2 3 5 3 2" xfId="30233"/>
    <cellStyle name="Input 3 2 3 5 4" xfId="18700"/>
    <cellStyle name="Input 3 2 3 5 4 2" xfId="28380"/>
    <cellStyle name="Input 3 2 3 5 5" xfId="27356"/>
    <cellStyle name="Input 3 2 3 6" xfId="21719"/>
    <cellStyle name="Input 3 2 3 6 2" xfId="31399"/>
    <cellStyle name="Input 3 2 3 7" xfId="21092"/>
    <cellStyle name="Input 3 2 3 7 2" xfId="30772"/>
    <cellStyle name="Input 3 2 3 8" xfId="19350"/>
    <cellStyle name="Input 3 2 3 8 2" xfId="29030"/>
    <cellStyle name="Input 3 2 3 9" xfId="26309"/>
    <cellStyle name="Input 3 2 4" xfId="16097"/>
    <cellStyle name="Input 3 2 4 2" xfId="17444"/>
    <cellStyle name="Input 3 2 4 2 2" xfId="23004"/>
    <cellStyle name="Input 3 2 4 2 2 2" xfId="32684"/>
    <cellStyle name="Input 3 2 4 2 3" xfId="24355"/>
    <cellStyle name="Input 3 2 4 2 3 2" xfId="34035"/>
    <cellStyle name="Input 3 2 4 2 4" xfId="19469"/>
    <cellStyle name="Input 3 2 4 2 4 2" xfId="29149"/>
    <cellStyle name="Input 3 2 4 2 5" xfId="26926"/>
    <cellStyle name="Input 3 2 4 2 6" xfId="25718"/>
    <cellStyle name="Input 3 2 4 3" xfId="18125"/>
    <cellStyle name="Input 3 2 4 3 2" xfId="23685"/>
    <cellStyle name="Input 3 2 4 3 2 2" xfId="33365"/>
    <cellStyle name="Input 3 2 4 3 3" xfId="24555"/>
    <cellStyle name="Input 3 2 4 3 3 2" xfId="34235"/>
    <cellStyle name="Input 3 2 4 3 4" xfId="24213"/>
    <cellStyle name="Input 3 2 4 3 4 2" xfId="33893"/>
    <cellStyle name="Input 3 2 4 3 5" xfId="27809"/>
    <cellStyle name="Input 3 2 4 4" xfId="22180"/>
    <cellStyle name="Input 3 2 4 4 2" xfId="31860"/>
    <cellStyle name="Input 3 2 4 5" xfId="19666"/>
    <cellStyle name="Input 3 2 4 5 2" xfId="29346"/>
    <cellStyle name="Input 3 2 4 6" xfId="24021"/>
    <cellStyle name="Input 3 2 4 6 2" xfId="33701"/>
    <cellStyle name="Input 3 2 4 7" xfId="25659"/>
    <cellStyle name="Input 3 2 5" xfId="16440"/>
    <cellStyle name="Input 3 2 5 2" xfId="16887"/>
    <cellStyle name="Input 3 2 5 2 2" xfId="22440"/>
    <cellStyle name="Input 3 2 5 2 2 2" xfId="32120"/>
    <cellStyle name="Input 3 2 5 2 3" xfId="20927"/>
    <cellStyle name="Input 3 2 5 2 3 2" xfId="30607"/>
    <cellStyle name="Input 3 2 5 2 4" xfId="21563"/>
    <cellStyle name="Input 3 2 5 2 4 2" xfId="31243"/>
    <cellStyle name="Input 3 2 5 2 5" xfId="26422"/>
    <cellStyle name="Input 3 2 5 2 6" xfId="26285"/>
    <cellStyle name="Input 3 2 5 3" xfId="17889"/>
    <cellStyle name="Input 3 2 5 3 2" xfId="23449"/>
    <cellStyle name="Input 3 2 5 3 2 2" xfId="33129"/>
    <cellStyle name="Input 3 2 5 3 3" xfId="24299"/>
    <cellStyle name="Input 3 2 5 3 3 2" xfId="33979"/>
    <cellStyle name="Input 3 2 5 3 4" xfId="19710"/>
    <cellStyle name="Input 3 2 5 3 4 2" xfId="29390"/>
    <cellStyle name="Input 3 2 5 3 5" xfId="27573"/>
    <cellStyle name="Input 3 2 5 4" xfId="21944"/>
    <cellStyle name="Input 3 2 5 4 2" xfId="31624"/>
    <cellStyle name="Input 3 2 5 5" xfId="19385"/>
    <cellStyle name="Input 3 2 5 5 2" xfId="29065"/>
    <cellStyle name="Input 3 2 5 6" xfId="20500"/>
    <cellStyle name="Input 3 2 5 6 2" xfId="30180"/>
    <cellStyle name="Input 3 2 5 7" xfId="26021"/>
    <cellStyle name="Input 3 2 6" xfId="17206"/>
    <cellStyle name="Input 3 2 6 2" xfId="22759"/>
    <cellStyle name="Input 3 2 6 2 2" xfId="32439"/>
    <cellStyle name="Input 3 2 6 3" xfId="19811"/>
    <cellStyle name="Input 3 2 6 3 2" xfId="29491"/>
    <cellStyle name="Input 3 2 6 4" xfId="24509"/>
    <cellStyle name="Input 3 2 6 4 2" xfId="34189"/>
    <cellStyle name="Input 3 2 6 5" xfId="26725"/>
    <cellStyle name="Input 3 2 6 6" xfId="26390"/>
    <cellStyle name="Input 3 2 7" xfId="17299"/>
    <cellStyle name="Input 3 2 7 2" xfId="22859"/>
    <cellStyle name="Input 3 2 7 2 2" xfId="32539"/>
    <cellStyle name="Input 3 2 7 3" xfId="21518"/>
    <cellStyle name="Input 3 2 7 3 2" xfId="31198"/>
    <cellStyle name="Input 3 2 7 4" xfId="22825"/>
    <cellStyle name="Input 3 2 7 4 2" xfId="32505"/>
    <cellStyle name="Input 3 2 7 5" xfId="27207"/>
    <cellStyle name="Input 3 2 8" xfId="21665"/>
    <cellStyle name="Input 3 2 8 2" xfId="31345"/>
    <cellStyle name="Input 3 2 9" xfId="20545"/>
    <cellStyle name="Input 3 2 9 2" xfId="30225"/>
    <cellStyle name="Input 3 3" xfId="16012"/>
    <cellStyle name="Input 3 3 10" xfId="26298"/>
    <cellStyle name="Input 3 3 2" xfId="16284"/>
    <cellStyle name="Input 3 3 2 2" xfId="16754"/>
    <cellStyle name="Input 3 3 2 2 2" xfId="17624"/>
    <cellStyle name="Input 3 3 2 2 2 2" xfId="23184"/>
    <cellStyle name="Input 3 3 2 2 2 2 2" xfId="32864"/>
    <cellStyle name="Input 3 3 2 2 2 3" xfId="18782"/>
    <cellStyle name="Input 3 3 2 2 2 3 2" xfId="28462"/>
    <cellStyle name="Input 3 3 2 2 2 4" xfId="24516"/>
    <cellStyle name="Input 3 3 2 2 2 4 2" xfId="34196"/>
    <cellStyle name="Input 3 3 2 2 2 5" xfId="27106"/>
    <cellStyle name="Input 3 3 2 2 2 6" xfId="27308"/>
    <cellStyle name="Input 3 3 2 2 3" xfId="18305"/>
    <cellStyle name="Input 3 3 2 2 3 2" xfId="23865"/>
    <cellStyle name="Input 3 3 2 2 3 2 2" xfId="33545"/>
    <cellStyle name="Input 3 3 2 2 3 3" xfId="24132"/>
    <cellStyle name="Input 3 3 2 2 3 3 2" xfId="33812"/>
    <cellStyle name="Input 3 3 2 2 3 4" xfId="19054"/>
    <cellStyle name="Input 3 3 2 2 3 4 2" xfId="28734"/>
    <cellStyle name="Input 3 3 2 2 3 5" xfId="27989"/>
    <cellStyle name="Input 3 3 2 2 4" xfId="22360"/>
    <cellStyle name="Input 3 3 2 2 4 2" xfId="32040"/>
    <cellStyle name="Input 3 3 2 2 5" xfId="24491"/>
    <cellStyle name="Input 3 3 2 2 5 2" xfId="34171"/>
    <cellStyle name="Input 3 3 2 2 6" xfId="21383"/>
    <cellStyle name="Input 3 3 2 2 6 2" xfId="31063"/>
    <cellStyle name="Input 3 3 2 2 7" xfId="25767"/>
    <cellStyle name="Input 3 3 2 3" xfId="16620"/>
    <cellStyle name="Input 3 3 2 3 2" xfId="17388"/>
    <cellStyle name="Input 3 3 2 3 2 2" xfId="22948"/>
    <cellStyle name="Input 3 3 2 3 2 2 2" xfId="32628"/>
    <cellStyle name="Input 3 3 2 3 2 3" xfId="20340"/>
    <cellStyle name="Input 3 3 2 3 2 3 2" xfId="30020"/>
    <cellStyle name="Input 3 3 2 3 2 4" xfId="22414"/>
    <cellStyle name="Input 3 3 2 3 2 4 2" xfId="32094"/>
    <cellStyle name="Input 3 3 2 3 2 5" xfId="26870"/>
    <cellStyle name="Input 3 3 2 3 2 6" xfId="25256"/>
    <cellStyle name="Input 3 3 2 3 3" xfId="18069"/>
    <cellStyle name="Input 3 3 2 3 3 2" xfId="23629"/>
    <cellStyle name="Input 3 3 2 3 3 2 2" xfId="33309"/>
    <cellStyle name="Input 3 3 2 3 3 3" xfId="21524"/>
    <cellStyle name="Input 3 3 2 3 3 3 2" xfId="31204"/>
    <cellStyle name="Input 3 3 2 3 3 4" xfId="20232"/>
    <cellStyle name="Input 3 3 2 3 3 4 2" xfId="29912"/>
    <cellStyle name="Input 3 3 2 3 3 5" xfId="27753"/>
    <cellStyle name="Input 3 3 2 3 4" xfId="22124"/>
    <cellStyle name="Input 3 3 2 3 4 2" xfId="31804"/>
    <cellStyle name="Input 3 3 2 3 5" xfId="21146"/>
    <cellStyle name="Input 3 3 2 3 5 2" xfId="30826"/>
    <cellStyle name="Input 3 3 2 3 6" xfId="23921"/>
    <cellStyle name="Input 3 3 2 3 6 2" xfId="33601"/>
    <cellStyle name="Input 3 3 2 3 7" xfId="25710"/>
    <cellStyle name="Input 3 3 2 4" xfId="17264"/>
    <cellStyle name="Input 3 3 2 4 2" xfId="22816"/>
    <cellStyle name="Input 3 3 2 4 2 2" xfId="32496"/>
    <cellStyle name="Input 3 3 2 4 3" xfId="18370"/>
    <cellStyle name="Input 3 3 2 4 3 2" xfId="28050"/>
    <cellStyle name="Input 3 3 2 4 4" xfId="20370"/>
    <cellStyle name="Input 3 3 2 4 4 2" xfId="30050"/>
    <cellStyle name="Input 3 3 2 4 5" xfId="26773"/>
    <cellStyle name="Input 3 3 2 4 6" xfId="25263"/>
    <cellStyle name="Input 3 3 2 5" xfId="17799"/>
    <cellStyle name="Input 3 3 2 5 2" xfId="23359"/>
    <cellStyle name="Input 3 3 2 5 2 2" xfId="33039"/>
    <cellStyle name="Input 3 3 2 5 3" xfId="19495"/>
    <cellStyle name="Input 3 3 2 5 3 2" xfId="29175"/>
    <cellStyle name="Input 3 3 2 5 4" xfId="20578"/>
    <cellStyle name="Input 3 3 2 5 4 2" xfId="30258"/>
    <cellStyle name="Input 3 3 2 5 5" xfId="27483"/>
    <cellStyle name="Input 3 3 2 6" xfId="21854"/>
    <cellStyle name="Input 3 3 2 6 2" xfId="31534"/>
    <cellStyle name="Input 3 3 2 7" xfId="20113"/>
    <cellStyle name="Input 3 3 2 7 2" xfId="29793"/>
    <cellStyle name="Input 3 3 2 8" xfId="24532"/>
    <cellStyle name="Input 3 3 2 8 2" xfId="34212"/>
    <cellStyle name="Input 3 3 2 9" xfId="25361"/>
    <cellStyle name="Input 3 3 3" xfId="16172"/>
    <cellStyle name="Input 3 3 3 2" xfId="17512"/>
    <cellStyle name="Input 3 3 3 2 2" xfId="23072"/>
    <cellStyle name="Input 3 3 3 2 2 2" xfId="32752"/>
    <cellStyle name="Input 3 3 3 2 3" xfId="19958"/>
    <cellStyle name="Input 3 3 3 2 3 2" xfId="29638"/>
    <cellStyle name="Input 3 3 3 2 4" xfId="24732"/>
    <cellStyle name="Input 3 3 3 2 4 2" xfId="34412"/>
    <cellStyle name="Input 3 3 3 2 5" xfId="26994"/>
    <cellStyle name="Input 3 3 3 2 6" xfId="25181"/>
    <cellStyle name="Input 3 3 3 3" xfId="18193"/>
    <cellStyle name="Input 3 3 3 3 2" xfId="23753"/>
    <cellStyle name="Input 3 3 3 3 2 2" xfId="33433"/>
    <cellStyle name="Input 3 3 3 3 3" xfId="24492"/>
    <cellStyle name="Input 3 3 3 3 3 2" xfId="34172"/>
    <cellStyle name="Input 3 3 3 3 4" xfId="24670"/>
    <cellStyle name="Input 3 3 3 3 4 2" xfId="34350"/>
    <cellStyle name="Input 3 3 3 3 5" xfId="27877"/>
    <cellStyle name="Input 3 3 3 4" xfId="22248"/>
    <cellStyle name="Input 3 3 3 4 2" xfId="31928"/>
    <cellStyle name="Input 3 3 3 5" xfId="21440"/>
    <cellStyle name="Input 3 3 3 5 2" xfId="31120"/>
    <cellStyle name="Input 3 3 3 6" xfId="18979"/>
    <cellStyle name="Input 3 3 3 6 2" xfId="28659"/>
    <cellStyle name="Input 3 3 3 7" xfId="26147"/>
    <cellStyle name="Input 3 3 4" xfId="16508"/>
    <cellStyle name="Input 3 3 4 2" xfId="17047"/>
    <cellStyle name="Input 3 3 4 2 2" xfId="22600"/>
    <cellStyle name="Input 3 3 4 2 2 2" xfId="32280"/>
    <cellStyle name="Input 3 3 4 2 3" xfId="19227"/>
    <cellStyle name="Input 3 3 4 2 3 2" xfId="28907"/>
    <cellStyle name="Input 3 3 4 2 4" xfId="19837"/>
    <cellStyle name="Input 3 3 4 2 4 2" xfId="29517"/>
    <cellStyle name="Input 3 3 4 2 5" xfId="26582"/>
    <cellStyle name="Input 3 3 4 2 6" xfId="26171"/>
    <cellStyle name="Input 3 3 4 3" xfId="17957"/>
    <cellStyle name="Input 3 3 4 3 2" xfId="23517"/>
    <cellStyle name="Input 3 3 4 3 2 2" xfId="33197"/>
    <cellStyle name="Input 3 3 4 3 3" xfId="20293"/>
    <cellStyle name="Input 3 3 4 3 3 2" xfId="29973"/>
    <cellStyle name="Input 3 3 4 3 4" xfId="20447"/>
    <cellStyle name="Input 3 3 4 3 4 2" xfId="30127"/>
    <cellStyle name="Input 3 3 4 3 5" xfId="27641"/>
    <cellStyle name="Input 3 3 4 4" xfId="22012"/>
    <cellStyle name="Input 3 3 4 4 2" xfId="31692"/>
    <cellStyle name="Input 3 3 4 5" xfId="24450"/>
    <cellStyle name="Input 3 3 4 5 2" xfId="34130"/>
    <cellStyle name="Input 3 3 4 6" xfId="19290"/>
    <cellStyle name="Input 3 3 4 6 2" xfId="28970"/>
    <cellStyle name="Input 3 3 4 7" xfId="25707"/>
    <cellStyle name="Input 3 3 5" xfId="17083"/>
    <cellStyle name="Input 3 3 5 2" xfId="22636"/>
    <cellStyle name="Input 3 3 5 2 2" xfId="32316"/>
    <cellStyle name="Input 3 3 5 3" xfId="20820"/>
    <cellStyle name="Input 3 3 5 3 2" xfId="30500"/>
    <cellStyle name="Input 3 3 5 4" xfId="24069"/>
    <cellStyle name="Input 3 3 5 4 2" xfId="33749"/>
    <cellStyle name="Input 3 3 5 5" xfId="26615"/>
    <cellStyle name="Input 3 3 5 6" xfId="25694"/>
    <cellStyle name="Input 3 3 6" xfId="17687"/>
    <cellStyle name="Input 3 3 6 2" xfId="23247"/>
    <cellStyle name="Input 3 3 6 2 2" xfId="32927"/>
    <cellStyle name="Input 3 3 6 3" xfId="18667"/>
    <cellStyle name="Input 3 3 6 3 2" xfId="28347"/>
    <cellStyle name="Input 3 3 6 4" xfId="18536"/>
    <cellStyle name="Input 3 3 6 4 2" xfId="28216"/>
    <cellStyle name="Input 3 3 6 5" xfId="27371"/>
    <cellStyle name="Input 3 3 7" xfId="21738"/>
    <cellStyle name="Input 3 3 7 2" xfId="31418"/>
    <cellStyle name="Input 3 3 8" xfId="24348"/>
    <cellStyle name="Input 3 3 8 2" xfId="34028"/>
    <cellStyle name="Input 3 3 9" xfId="24524"/>
    <cellStyle name="Input 3 3 9 2" xfId="34204"/>
    <cellStyle name="Input 3 4" xfId="16406"/>
    <cellStyle name="Input 3 4 2" xfId="16932"/>
    <cellStyle name="Input 3 4 2 2" xfId="22485"/>
    <cellStyle name="Input 3 4 2 2 2" xfId="32165"/>
    <cellStyle name="Input 3 4 2 3" xfId="19882"/>
    <cellStyle name="Input 3 4 2 3 2" xfId="29562"/>
    <cellStyle name="Input 3 4 2 4" xfId="20468"/>
    <cellStyle name="Input 3 4 2 4 2" xfId="30148"/>
    <cellStyle name="Input 3 4 2 5" xfId="26467"/>
    <cellStyle name="Input 3 4 2 6" xfId="25773"/>
    <cellStyle name="Input 3 4 3" xfId="17855"/>
    <cellStyle name="Input 3 4 3 2" xfId="23415"/>
    <cellStyle name="Input 3 4 3 2 2" xfId="33095"/>
    <cellStyle name="Input 3 4 3 3" xfId="19564"/>
    <cellStyle name="Input 3 4 3 3 2" xfId="29244"/>
    <cellStyle name="Input 3 4 3 4" xfId="24754"/>
    <cellStyle name="Input 3 4 3 4 2" xfId="34434"/>
    <cellStyle name="Input 3 4 3 5" xfId="27539"/>
    <cellStyle name="Input 3 4 4" xfId="21910"/>
    <cellStyle name="Input 3 4 4 2" xfId="31590"/>
    <cellStyle name="Input 3 4 5" xfId="21234"/>
    <cellStyle name="Input 3 4 5 2" xfId="30914"/>
    <cellStyle name="Input 3 4 6" xfId="20354"/>
    <cellStyle name="Input 3 4 6 2" xfId="30034"/>
    <cellStyle name="Input 3 4 7" xfId="26040"/>
    <cellStyle name="Input 3 5" xfId="24070"/>
    <cellStyle name="Input 3 5 2" xfId="33750"/>
    <cellStyle name="Input 4" xfId="318"/>
    <cellStyle name="Input 4 2" xfId="15974"/>
    <cellStyle name="Input 4 2 10" xfId="21302"/>
    <cellStyle name="Input 4 2 10 2" xfId="30982"/>
    <cellStyle name="Input 4 2 11" xfId="25931"/>
    <cellStyle name="Input 4 2 2" xfId="16066"/>
    <cellStyle name="Input 4 2 2 2" xfId="16255"/>
    <cellStyle name="Input 4 2 2 2 2" xfId="17595"/>
    <cellStyle name="Input 4 2 2 2 2 2" xfId="23155"/>
    <cellStyle name="Input 4 2 2 2 2 2 2" xfId="32835"/>
    <cellStyle name="Input 4 2 2 2 2 3" xfId="20719"/>
    <cellStyle name="Input 4 2 2 2 2 3 2" xfId="30399"/>
    <cellStyle name="Input 4 2 2 2 2 4" xfId="21422"/>
    <cellStyle name="Input 4 2 2 2 2 4 2" xfId="31102"/>
    <cellStyle name="Input 4 2 2 2 2 5" xfId="27077"/>
    <cellStyle name="Input 4 2 2 2 2 6" xfId="27279"/>
    <cellStyle name="Input 4 2 2 2 3" xfId="18276"/>
    <cellStyle name="Input 4 2 2 2 3 2" xfId="23836"/>
    <cellStyle name="Input 4 2 2 2 3 2 2" xfId="33516"/>
    <cellStyle name="Input 4 2 2 2 3 3" xfId="23967"/>
    <cellStyle name="Input 4 2 2 2 3 3 2" xfId="33647"/>
    <cellStyle name="Input 4 2 2 2 3 4" xfId="24949"/>
    <cellStyle name="Input 4 2 2 2 3 4 2" xfId="34629"/>
    <cellStyle name="Input 4 2 2 2 3 5" xfId="27960"/>
    <cellStyle name="Input 4 2 2 2 4" xfId="22331"/>
    <cellStyle name="Input 4 2 2 2 4 2" xfId="32011"/>
    <cellStyle name="Input 4 2 2 2 5" xfId="21151"/>
    <cellStyle name="Input 4 2 2 2 5 2" xfId="30831"/>
    <cellStyle name="Input 4 2 2 2 6" xfId="19936"/>
    <cellStyle name="Input 4 2 2 2 6 2" xfId="29616"/>
    <cellStyle name="Input 4 2 2 2 7" xfId="25354"/>
    <cellStyle name="Input 4 2 2 3" xfId="16591"/>
    <cellStyle name="Input 4 2 2 3 2" xfId="17359"/>
    <cellStyle name="Input 4 2 2 3 2 2" xfId="22919"/>
    <cellStyle name="Input 4 2 2 3 2 2 2" xfId="32599"/>
    <cellStyle name="Input 4 2 2 3 2 3" xfId="20562"/>
    <cellStyle name="Input 4 2 2 3 2 3 2" xfId="30242"/>
    <cellStyle name="Input 4 2 2 3 2 4" xfId="20124"/>
    <cellStyle name="Input 4 2 2 3 2 4 2" xfId="29804"/>
    <cellStyle name="Input 4 2 2 3 2 5" xfId="26841"/>
    <cellStyle name="Input 4 2 2 3 2 6" xfId="25272"/>
    <cellStyle name="Input 4 2 2 3 3" xfId="18040"/>
    <cellStyle name="Input 4 2 2 3 3 2" xfId="23600"/>
    <cellStyle name="Input 4 2 2 3 3 2 2" xfId="33280"/>
    <cellStyle name="Input 4 2 2 3 3 3" xfId="24505"/>
    <cellStyle name="Input 4 2 2 3 3 3 2" xfId="34185"/>
    <cellStyle name="Input 4 2 2 3 3 4" xfId="24624"/>
    <cellStyle name="Input 4 2 2 3 3 4 2" xfId="34304"/>
    <cellStyle name="Input 4 2 2 3 3 5" xfId="27724"/>
    <cellStyle name="Input 4 2 2 3 4" xfId="22095"/>
    <cellStyle name="Input 4 2 2 3 4 2" xfId="31775"/>
    <cellStyle name="Input 4 2 2 3 5" xfId="20118"/>
    <cellStyle name="Input 4 2 2 3 5 2" xfId="29798"/>
    <cellStyle name="Input 4 2 2 3 6" xfId="20252"/>
    <cellStyle name="Input 4 2 2 3 6 2" xfId="29932"/>
    <cellStyle name="Input 4 2 2 3 7" xfId="25973"/>
    <cellStyle name="Input 4 2 2 4" xfId="17292"/>
    <cellStyle name="Input 4 2 2 4 2" xfId="22852"/>
    <cellStyle name="Input 4 2 2 4 2 2" xfId="32532"/>
    <cellStyle name="Input 4 2 2 4 3" xfId="20556"/>
    <cellStyle name="Input 4 2 2 4 3 2" xfId="30236"/>
    <cellStyle name="Input 4 2 2 4 4" xfId="18642"/>
    <cellStyle name="Input 4 2 2 4 4 2" xfId="28322"/>
    <cellStyle name="Input 4 2 2 4 5" xfId="26789"/>
    <cellStyle name="Input 4 2 2 4 6" xfId="27176"/>
    <cellStyle name="Input 4 2 2 5" xfId="17770"/>
    <cellStyle name="Input 4 2 2 5 2" xfId="23330"/>
    <cellStyle name="Input 4 2 2 5 2 2" xfId="33010"/>
    <cellStyle name="Input 4 2 2 5 3" xfId="23936"/>
    <cellStyle name="Input 4 2 2 5 3 2" xfId="33616"/>
    <cellStyle name="Input 4 2 2 5 4" xfId="19264"/>
    <cellStyle name="Input 4 2 2 5 4 2" xfId="28944"/>
    <cellStyle name="Input 4 2 2 5 5" xfId="27454"/>
    <cellStyle name="Input 4 2 2 6" xfId="21823"/>
    <cellStyle name="Input 4 2 2 6 2" xfId="31503"/>
    <cellStyle name="Input 4 2 2 7" xfId="19363"/>
    <cellStyle name="Input 4 2 2 7 2" xfId="29043"/>
    <cellStyle name="Input 4 2 2 8" xfId="21461"/>
    <cellStyle name="Input 4 2 2 8 2" xfId="31141"/>
    <cellStyle name="Input 4 2 2 9" xfId="25904"/>
    <cellStyle name="Input 4 2 3" xfId="16135"/>
    <cellStyle name="Input 4 2 3 2" xfId="16680"/>
    <cellStyle name="Input 4 2 3 2 2" xfId="17482"/>
    <cellStyle name="Input 4 2 3 2 2 2" xfId="23042"/>
    <cellStyle name="Input 4 2 3 2 2 2 2" xfId="32722"/>
    <cellStyle name="Input 4 2 3 2 2 3" xfId="21288"/>
    <cellStyle name="Input 4 2 3 2 2 3 2" xfId="30968"/>
    <cellStyle name="Input 4 2 3 2 2 4" xfId="21703"/>
    <cellStyle name="Input 4 2 3 2 2 4 2" xfId="31383"/>
    <cellStyle name="Input 4 2 3 2 2 5" xfId="26964"/>
    <cellStyle name="Input 4 2 3 2 2 6" xfId="25096"/>
    <cellStyle name="Input 4 2 3 2 3" xfId="18163"/>
    <cellStyle name="Input 4 2 3 2 3 2" xfId="23723"/>
    <cellStyle name="Input 4 2 3 2 3 2 2" xfId="33403"/>
    <cellStyle name="Input 4 2 3 2 3 3" xfId="24247"/>
    <cellStyle name="Input 4 2 3 2 3 3 2" xfId="33927"/>
    <cellStyle name="Input 4 2 3 2 3 4" xfId="24884"/>
    <cellStyle name="Input 4 2 3 2 3 4 2" xfId="34564"/>
    <cellStyle name="Input 4 2 3 2 3 5" xfId="27847"/>
    <cellStyle name="Input 4 2 3 2 4" xfId="22218"/>
    <cellStyle name="Input 4 2 3 2 4 2" xfId="31898"/>
    <cellStyle name="Input 4 2 3 2 5" xfId="23964"/>
    <cellStyle name="Input 4 2 3 2 5 2" xfId="33644"/>
    <cellStyle name="Input 4 2 3 2 6" xfId="24955"/>
    <cellStyle name="Input 4 2 3 2 6 2" xfId="34635"/>
    <cellStyle name="Input 4 2 3 2 7" xfId="25587"/>
    <cellStyle name="Input 4 2 3 3" xfId="16478"/>
    <cellStyle name="Input 4 2 3 3 2" xfId="17146"/>
    <cellStyle name="Input 4 2 3 3 2 2" xfId="22699"/>
    <cellStyle name="Input 4 2 3 3 2 2 2" xfId="32379"/>
    <cellStyle name="Input 4 2 3 3 2 3" xfId="21179"/>
    <cellStyle name="Input 4 2 3 3 2 3 2" xfId="30859"/>
    <cellStyle name="Input 4 2 3 3 2 4" xfId="20291"/>
    <cellStyle name="Input 4 2 3 3 2 4 2" xfId="29971"/>
    <cellStyle name="Input 4 2 3 3 2 5" xfId="26672"/>
    <cellStyle name="Input 4 2 3 3 2 6" xfId="25173"/>
    <cellStyle name="Input 4 2 3 3 3" xfId="17927"/>
    <cellStyle name="Input 4 2 3 3 3 2" xfId="23487"/>
    <cellStyle name="Input 4 2 3 3 3 2 2" xfId="33167"/>
    <cellStyle name="Input 4 2 3 3 3 3" xfId="18517"/>
    <cellStyle name="Input 4 2 3 3 3 3 2" xfId="28197"/>
    <cellStyle name="Input 4 2 3 3 3 4" xfId="24259"/>
    <cellStyle name="Input 4 2 3 3 3 4 2" xfId="33939"/>
    <cellStyle name="Input 4 2 3 3 3 5" xfId="27611"/>
    <cellStyle name="Input 4 2 3 3 4" xfId="21982"/>
    <cellStyle name="Input 4 2 3 3 4 2" xfId="31662"/>
    <cellStyle name="Input 4 2 3 3 5" xfId="19100"/>
    <cellStyle name="Input 4 2 3 3 5 2" xfId="28780"/>
    <cellStyle name="Input 4 2 3 3 6" xfId="20617"/>
    <cellStyle name="Input 4 2 3 3 6 2" xfId="30297"/>
    <cellStyle name="Input 4 2 3 3 7" xfId="25375"/>
    <cellStyle name="Input 4 2 3 4" xfId="17178"/>
    <cellStyle name="Input 4 2 3 4 2" xfId="22731"/>
    <cellStyle name="Input 4 2 3 4 2 2" xfId="32411"/>
    <cellStyle name="Input 4 2 3 4 3" xfId="20543"/>
    <cellStyle name="Input 4 2 3 4 3 2" xfId="30223"/>
    <cellStyle name="Input 4 2 3 4 4" xfId="20670"/>
    <cellStyle name="Input 4 2 3 4 4 2" xfId="30350"/>
    <cellStyle name="Input 4 2 3 4 5" xfId="26699"/>
    <cellStyle name="Input 4 2 3 4 6" xfId="26396"/>
    <cellStyle name="Input 4 2 3 5" xfId="17172"/>
    <cellStyle name="Input 4 2 3 5 2" xfId="22725"/>
    <cellStyle name="Input 4 2 3 5 2 2" xfId="32405"/>
    <cellStyle name="Input 4 2 3 5 3" xfId="20394"/>
    <cellStyle name="Input 4 2 3 5 3 2" xfId="30074"/>
    <cellStyle name="Input 4 2 3 5 4" xfId="18827"/>
    <cellStyle name="Input 4 2 3 5 4 2" xfId="28507"/>
    <cellStyle name="Input 4 2 3 5 5" xfId="27212"/>
    <cellStyle name="Input 4 2 3 6" xfId="21704"/>
    <cellStyle name="Input 4 2 3 6 2" xfId="31384"/>
    <cellStyle name="Input 4 2 3 7" xfId="18977"/>
    <cellStyle name="Input 4 2 3 7 2" xfId="28657"/>
    <cellStyle name="Input 4 2 3 8" xfId="19822"/>
    <cellStyle name="Input 4 2 3 8 2" xfId="29502"/>
    <cellStyle name="Input 4 2 3 9" xfId="25412"/>
    <cellStyle name="Input 4 2 4" xfId="16103"/>
    <cellStyle name="Input 4 2 4 2" xfId="17450"/>
    <cellStyle name="Input 4 2 4 2 2" xfId="23010"/>
    <cellStyle name="Input 4 2 4 2 2 2" xfId="32690"/>
    <cellStyle name="Input 4 2 4 2 3" xfId="20377"/>
    <cellStyle name="Input 4 2 4 2 3 2" xfId="30057"/>
    <cellStyle name="Input 4 2 4 2 4" xfId="24022"/>
    <cellStyle name="Input 4 2 4 2 4 2" xfId="33702"/>
    <cellStyle name="Input 4 2 4 2 5" xfId="26932"/>
    <cellStyle name="Input 4 2 4 2 6" xfId="25155"/>
    <cellStyle name="Input 4 2 4 3" xfId="18131"/>
    <cellStyle name="Input 4 2 4 3 2" xfId="23691"/>
    <cellStyle name="Input 4 2 4 3 2 2" xfId="33371"/>
    <cellStyle name="Input 4 2 4 3 3" xfId="24130"/>
    <cellStyle name="Input 4 2 4 3 3 2" xfId="33810"/>
    <cellStyle name="Input 4 2 4 3 4" xfId="20689"/>
    <cellStyle name="Input 4 2 4 3 4 2" xfId="30369"/>
    <cellStyle name="Input 4 2 4 3 5" xfId="27815"/>
    <cellStyle name="Input 4 2 4 4" xfId="22186"/>
    <cellStyle name="Input 4 2 4 4 2" xfId="31866"/>
    <cellStyle name="Input 4 2 4 5" xfId="24099"/>
    <cellStyle name="Input 4 2 4 5 2" xfId="33779"/>
    <cellStyle name="Input 4 2 4 6" xfId="19422"/>
    <cellStyle name="Input 4 2 4 6 2" xfId="29102"/>
    <cellStyle name="Input 4 2 4 7" xfId="25591"/>
    <cellStyle name="Input 4 2 5" xfId="16446"/>
    <cellStyle name="Input 4 2 5 2" xfId="16923"/>
    <cellStyle name="Input 4 2 5 2 2" xfId="22476"/>
    <cellStyle name="Input 4 2 5 2 2 2" xfId="32156"/>
    <cellStyle name="Input 4 2 5 2 3" xfId="21408"/>
    <cellStyle name="Input 4 2 5 2 3 2" xfId="31088"/>
    <cellStyle name="Input 4 2 5 2 4" xfId="24034"/>
    <cellStyle name="Input 4 2 5 2 4 2" xfId="33714"/>
    <cellStyle name="Input 4 2 5 2 5" xfId="26458"/>
    <cellStyle name="Input 4 2 5 2 6" xfId="25507"/>
    <cellStyle name="Input 4 2 5 3" xfId="17895"/>
    <cellStyle name="Input 4 2 5 3 2" xfId="23455"/>
    <cellStyle name="Input 4 2 5 3 2 2" xfId="33135"/>
    <cellStyle name="Input 4 2 5 3 3" xfId="21369"/>
    <cellStyle name="Input 4 2 5 3 3 2" xfId="31049"/>
    <cellStyle name="Input 4 2 5 3 4" xfId="18966"/>
    <cellStyle name="Input 4 2 5 3 4 2" xfId="28646"/>
    <cellStyle name="Input 4 2 5 3 5" xfId="27579"/>
    <cellStyle name="Input 4 2 5 4" xfId="21950"/>
    <cellStyle name="Input 4 2 5 4 2" xfId="31630"/>
    <cellStyle name="Input 4 2 5 5" xfId="20602"/>
    <cellStyle name="Input 4 2 5 5 2" xfId="30282"/>
    <cellStyle name="Input 4 2 5 6" xfId="19012"/>
    <cellStyle name="Input 4 2 5 6 2" xfId="28692"/>
    <cellStyle name="Input 4 2 5 7" xfId="25481"/>
    <cellStyle name="Input 4 2 6" xfId="17101"/>
    <cellStyle name="Input 4 2 6 2" xfId="22654"/>
    <cellStyle name="Input 4 2 6 2 2" xfId="32334"/>
    <cellStyle name="Input 4 2 6 3" xfId="19451"/>
    <cellStyle name="Input 4 2 6 3 2" xfId="29131"/>
    <cellStyle name="Input 4 2 6 4" xfId="20856"/>
    <cellStyle name="Input 4 2 6 4 2" xfId="30536"/>
    <cellStyle name="Input 4 2 6 5" xfId="26630"/>
    <cellStyle name="Input 4 2 6 6" xfId="26313"/>
    <cellStyle name="Input 4 2 7" xfId="17089"/>
    <cellStyle name="Input 4 2 7 2" xfId="22642"/>
    <cellStyle name="Input 4 2 7 2 2" xfId="32322"/>
    <cellStyle name="Input 4 2 7 3" xfId="21428"/>
    <cellStyle name="Input 4 2 7 3 2" xfId="31108"/>
    <cellStyle name="Input 4 2 7 4" xfId="18578"/>
    <cellStyle name="Input 4 2 7 4 2" xfId="28258"/>
    <cellStyle name="Input 4 2 7 5" xfId="25607"/>
    <cellStyle name="Input 4 2 8" xfId="21671"/>
    <cellStyle name="Input 4 2 8 2" xfId="31351"/>
    <cellStyle name="Input 4 2 9" xfId="21025"/>
    <cellStyle name="Input 4 2 9 2" xfId="30705"/>
    <cellStyle name="Input 4 3" xfId="16019"/>
    <cellStyle name="Input 4 3 10" xfId="25220"/>
    <cellStyle name="Input 4 3 2" xfId="16291"/>
    <cellStyle name="Input 4 3 2 2" xfId="16761"/>
    <cellStyle name="Input 4 3 2 2 2" xfId="17631"/>
    <cellStyle name="Input 4 3 2 2 2 2" xfId="23191"/>
    <cellStyle name="Input 4 3 2 2 2 2 2" xfId="32871"/>
    <cellStyle name="Input 4 3 2 2 2 3" xfId="21462"/>
    <cellStyle name="Input 4 3 2 2 2 3 2" xfId="31142"/>
    <cellStyle name="Input 4 3 2 2 2 4" xfId="18919"/>
    <cellStyle name="Input 4 3 2 2 2 4 2" xfId="28599"/>
    <cellStyle name="Input 4 3 2 2 2 5" xfId="27113"/>
    <cellStyle name="Input 4 3 2 2 2 6" xfId="27315"/>
    <cellStyle name="Input 4 3 2 2 3" xfId="18312"/>
    <cellStyle name="Input 4 3 2 2 3 2" xfId="23872"/>
    <cellStyle name="Input 4 3 2 2 3 2 2" xfId="33552"/>
    <cellStyle name="Input 4 3 2 2 3 3" xfId="24262"/>
    <cellStyle name="Input 4 3 2 2 3 3 2" xfId="33942"/>
    <cellStyle name="Input 4 3 2 2 3 4" xfId="24931"/>
    <cellStyle name="Input 4 3 2 2 3 4 2" xfId="34611"/>
    <cellStyle name="Input 4 3 2 2 3 5" xfId="27996"/>
    <cellStyle name="Input 4 3 2 2 4" xfId="22367"/>
    <cellStyle name="Input 4 3 2 2 4 2" xfId="32047"/>
    <cellStyle name="Input 4 3 2 2 5" xfId="21520"/>
    <cellStyle name="Input 4 3 2 2 5 2" xfId="31200"/>
    <cellStyle name="Input 4 3 2 2 6" xfId="21444"/>
    <cellStyle name="Input 4 3 2 2 6 2" xfId="31124"/>
    <cellStyle name="Input 4 3 2 2 7" xfId="25810"/>
    <cellStyle name="Input 4 3 2 3" xfId="16627"/>
    <cellStyle name="Input 4 3 2 3 2" xfId="17395"/>
    <cellStyle name="Input 4 3 2 3 2 2" xfId="22955"/>
    <cellStyle name="Input 4 3 2 3 2 2 2" xfId="32635"/>
    <cellStyle name="Input 4 3 2 3 2 3" xfId="19309"/>
    <cellStyle name="Input 4 3 2 3 2 3 2" xfId="28989"/>
    <cellStyle name="Input 4 3 2 3 2 4" xfId="18721"/>
    <cellStyle name="Input 4 3 2 3 2 4 2" xfId="28401"/>
    <cellStyle name="Input 4 3 2 3 2 5" xfId="26877"/>
    <cellStyle name="Input 4 3 2 3 2 6" xfId="25255"/>
    <cellStyle name="Input 4 3 2 3 3" xfId="18076"/>
    <cellStyle name="Input 4 3 2 3 3 2" xfId="23636"/>
    <cellStyle name="Input 4 3 2 3 3 2 2" xfId="33316"/>
    <cellStyle name="Input 4 3 2 3 3 3" xfId="20959"/>
    <cellStyle name="Input 4 3 2 3 3 3 2" xfId="30639"/>
    <cellStyle name="Input 4 3 2 3 3 4" xfId="21147"/>
    <cellStyle name="Input 4 3 2 3 3 4 2" xfId="30827"/>
    <cellStyle name="Input 4 3 2 3 3 5" xfId="27760"/>
    <cellStyle name="Input 4 3 2 3 4" xfId="22131"/>
    <cellStyle name="Input 4 3 2 3 4 2" xfId="31811"/>
    <cellStyle name="Input 4 3 2 3 5" xfId="19956"/>
    <cellStyle name="Input 4 3 2 3 5 2" xfId="29636"/>
    <cellStyle name="Input 4 3 2 3 6" xfId="20668"/>
    <cellStyle name="Input 4 3 2 3 6 2" xfId="30348"/>
    <cellStyle name="Input 4 3 2 3 7" xfId="25549"/>
    <cellStyle name="Input 4 3 2 4" xfId="17295"/>
    <cellStyle name="Input 4 3 2 4 2" xfId="22855"/>
    <cellStyle name="Input 4 3 2 4 2 2" xfId="32535"/>
    <cellStyle name="Input 4 3 2 4 3" xfId="21534"/>
    <cellStyle name="Input 4 3 2 4 3 2" xfId="31214"/>
    <cellStyle name="Input 4 3 2 4 4" xfId="24182"/>
    <cellStyle name="Input 4 3 2 4 4 2" xfId="33862"/>
    <cellStyle name="Input 4 3 2 4 5" xfId="26792"/>
    <cellStyle name="Input 4 3 2 4 6" xfId="26375"/>
    <cellStyle name="Input 4 3 2 5" xfId="17806"/>
    <cellStyle name="Input 4 3 2 5 2" xfId="23366"/>
    <cellStyle name="Input 4 3 2 5 2 2" xfId="33046"/>
    <cellStyle name="Input 4 3 2 5 3" xfId="24371"/>
    <cellStyle name="Input 4 3 2 5 3 2" xfId="34051"/>
    <cellStyle name="Input 4 3 2 5 4" xfId="18960"/>
    <cellStyle name="Input 4 3 2 5 4 2" xfId="28640"/>
    <cellStyle name="Input 4 3 2 5 5" xfId="27490"/>
    <cellStyle name="Input 4 3 2 6" xfId="21861"/>
    <cellStyle name="Input 4 3 2 6 2" xfId="31541"/>
    <cellStyle name="Input 4 3 2 7" xfId="19168"/>
    <cellStyle name="Input 4 3 2 7 2" xfId="28848"/>
    <cellStyle name="Input 4 3 2 8" xfId="18783"/>
    <cellStyle name="Input 4 3 2 8 2" xfId="28463"/>
    <cellStyle name="Input 4 3 2 9" xfId="25643"/>
    <cellStyle name="Input 4 3 3" xfId="16180"/>
    <cellStyle name="Input 4 3 3 2" xfId="17520"/>
    <cellStyle name="Input 4 3 3 2 2" xfId="23080"/>
    <cellStyle name="Input 4 3 3 2 2 2" xfId="32760"/>
    <cellStyle name="Input 4 3 3 2 3" xfId="19749"/>
    <cellStyle name="Input 4 3 3 2 3 2" xfId="29429"/>
    <cellStyle name="Input 4 3 3 2 4" xfId="24993"/>
    <cellStyle name="Input 4 3 3 2 4 2" xfId="34673"/>
    <cellStyle name="Input 4 3 3 2 5" xfId="27002"/>
    <cellStyle name="Input 4 3 3 2 6" xfId="25238"/>
    <cellStyle name="Input 4 3 3 3" xfId="18201"/>
    <cellStyle name="Input 4 3 3 3 2" xfId="23761"/>
    <cellStyle name="Input 4 3 3 3 2 2" xfId="33441"/>
    <cellStyle name="Input 4 3 3 3 3" xfId="24100"/>
    <cellStyle name="Input 4 3 3 3 3 2" xfId="33780"/>
    <cellStyle name="Input 4 3 3 3 4" xfId="25044"/>
    <cellStyle name="Input 4 3 3 3 4 2" xfId="34724"/>
    <cellStyle name="Input 4 3 3 3 5" xfId="27885"/>
    <cellStyle name="Input 4 3 3 4" xfId="22256"/>
    <cellStyle name="Input 4 3 3 4 2" xfId="31936"/>
    <cellStyle name="Input 4 3 3 5" xfId="19741"/>
    <cellStyle name="Input 4 3 3 5 2" xfId="29421"/>
    <cellStyle name="Input 4 3 3 6" xfId="20671"/>
    <cellStyle name="Input 4 3 3 6 2" xfId="30351"/>
    <cellStyle name="Input 4 3 3 7" xfId="26117"/>
    <cellStyle name="Input 4 3 4" xfId="16516"/>
    <cellStyle name="Input 4 3 4 2" xfId="16904"/>
    <cellStyle name="Input 4 3 4 2 2" xfId="22457"/>
    <cellStyle name="Input 4 3 4 2 2 2" xfId="32137"/>
    <cellStyle name="Input 4 3 4 2 3" xfId="21319"/>
    <cellStyle name="Input 4 3 4 2 3 2" xfId="30999"/>
    <cellStyle name="Input 4 3 4 2 4" xfId="20724"/>
    <cellStyle name="Input 4 3 4 2 4 2" xfId="30404"/>
    <cellStyle name="Input 4 3 4 2 5" xfId="26439"/>
    <cellStyle name="Input 4 3 4 2 6" xfId="25882"/>
    <cellStyle name="Input 4 3 4 3" xfId="17965"/>
    <cellStyle name="Input 4 3 4 3 2" xfId="23525"/>
    <cellStyle name="Input 4 3 4 3 2 2" xfId="33205"/>
    <cellStyle name="Input 4 3 4 3 3" xfId="20693"/>
    <cellStyle name="Input 4 3 4 3 3 2" xfId="30373"/>
    <cellStyle name="Input 4 3 4 3 4" xfId="19660"/>
    <cellStyle name="Input 4 3 4 3 4 2" xfId="29340"/>
    <cellStyle name="Input 4 3 4 3 5" xfId="27649"/>
    <cellStyle name="Input 4 3 4 4" xfId="22020"/>
    <cellStyle name="Input 4 3 4 4 2" xfId="31700"/>
    <cellStyle name="Input 4 3 4 5" xfId="19755"/>
    <cellStyle name="Input 4 3 4 5 2" xfId="29435"/>
    <cellStyle name="Input 4 3 4 6" xfId="20080"/>
    <cellStyle name="Input 4 3 4 6 2" xfId="29760"/>
    <cellStyle name="Input 4 3 4 7" xfId="26062"/>
    <cellStyle name="Input 4 3 5" xfId="17218"/>
    <cellStyle name="Input 4 3 5 2" xfId="22771"/>
    <cellStyle name="Input 4 3 5 2 2" xfId="32451"/>
    <cellStyle name="Input 4 3 5 3" xfId="18809"/>
    <cellStyle name="Input 4 3 5 3 2" xfId="28489"/>
    <cellStyle name="Input 4 3 5 4" xfId="20748"/>
    <cellStyle name="Input 4 3 5 4 2" xfId="30428"/>
    <cellStyle name="Input 4 3 5 5" xfId="26735"/>
    <cellStyle name="Input 4 3 5 6" xfId="26378"/>
    <cellStyle name="Input 4 3 6" xfId="17695"/>
    <cellStyle name="Input 4 3 6 2" xfId="23255"/>
    <cellStyle name="Input 4 3 6 2 2" xfId="32935"/>
    <cellStyle name="Input 4 3 6 3" xfId="18802"/>
    <cellStyle name="Input 4 3 6 3 2" xfId="28482"/>
    <cellStyle name="Input 4 3 6 4" xfId="21009"/>
    <cellStyle name="Input 4 3 6 4 2" xfId="30689"/>
    <cellStyle name="Input 4 3 6 5" xfId="27379"/>
    <cellStyle name="Input 4 3 7" xfId="21746"/>
    <cellStyle name="Input 4 3 7 2" xfId="31426"/>
    <cellStyle name="Input 4 3 8" xfId="24319"/>
    <cellStyle name="Input 4 3 8 2" xfId="33999"/>
    <cellStyle name="Input 4 3 9" xfId="20910"/>
    <cellStyle name="Input 4 3 9 2" xfId="30590"/>
    <cellStyle name="Input 4 4" xfId="16412"/>
    <cellStyle name="Input 4 4 2" xfId="16876"/>
    <cellStyle name="Input 4 4 2 2" xfId="22429"/>
    <cellStyle name="Input 4 4 2 2 2" xfId="32109"/>
    <cellStyle name="Input 4 4 2 3" xfId="20998"/>
    <cellStyle name="Input 4 4 2 3 2" xfId="30678"/>
    <cellStyle name="Input 4 4 2 4" xfId="20188"/>
    <cellStyle name="Input 4 4 2 4 2" xfId="29868"/>
    <cellStyle name="Input 4 4 2 5" xfId="26411"/>
    <cellStyle name="Input 4 4 2 6" xfId="25673"/>
    <cellStyle name="Input 4 4 3" xfId="17861"/>
    <cellStyle name="Input 4 4 3 2" xfId="23421"/>
    <cellStyle name="Input 4 4 3 2 2" xfId="33101"/>
    <cellStyle name="Input 4 4 3 3" xfId="18895"/>
    <cellStyle name="Input 4 4 3 3 2" xfId="28575"/>
    <cellStyle name="Input 4 4 3 4" xfId="24844"/>
    <cellStyle name="Input 4 4 3 4 2" xfId="34524"/>
    <cellStyle name="Input 4 4 3 5" xfId="27545"/>
    <cellStyle name="Input 4 4 4" xfId="21916"/>
    <cellStyle name="Input 4 4 4 2" xfId="31596"/>
    <cellStyle name="Input 4 4 5" xfId="21263"/>
    <cellStyle name="Input 4 4 5 2" xfId="30943"/>
    <cellStyle name="Input 4 4 6" xfId="21206"/>
    <cellStyle name="Input 4 4 6 2" xfId="30886"/>
    <cellStyle name="Input 4 4 7" xfId="25500"/>
    <cellStyle name="Input 4 5" xfId="24427"/>
    <cellStyle name="Input 4 5 2" xfId="34107"/>
    <cellStyle name="Input 5" xfId="811"/>
    <cellStyle name="Input 5 2" xfId="15979"/>
    <cellStyle name="Input 5 2 10" xfId="19934"/>
    <cellStyle name="Input 5 2 10 2" xfId="29614"/>
    <cellStyle name="Input 5 2 11" xfId="25674"/>
    <cellStyle name="Input 5 2 2" xfId="16071"/>
    <cellStyle name="Input 5 2 2 2" xfId="16260"/>
    <cellStyle name="Input 5 2 2 2 2" xfId="17600"/>
    <cellStyle name="Input 5 2 2 2 2 2" xfId="23160"/>
    <cellStyle name="Input 5 2 2 2 2 2 2" xfId="32840"/>
    <cellStyle name="Input 5 2 2 2 2 3" xfId="18846"/>
    <cellStyle name="Input 5 2 2 2 2 3 2" xfId="28526"/>
    <cellStyle name="Input 5 2 2 2 2 4" xfId="20900"/>
    <cellStyle name="Input 5 2 2 2 2 4 2" xfId="30580"/>
    <cellStyle name="Input 5 2 2 2 2 5" xfId="27082"/>
    <cellStyle name="Input 5 2 2 2 2 6" xfId="27284"/>
    <cellStyle name="Input 5 2 2 2 3" xfId="18281"/>
    <cellStyle name="Input 5 2 2 2 3 2" xfId="23841"/>
    <cellStyle name="Input 5 2 2 2 3 2 2" xfId="33521"/>
    <cellStyle name="Input 5 2 2 2 3 3" xfId="18519"/>
    <cellStyle name="Input 5 2 2 2 3 3 2" xfId="28199"/>
    <cellStyle name="Input 5 2 2 2 3 4" xfId="25023"/>
    <cellStyle name="Input 5 2 2 2 3 4 2" xfId="34703"/>
    <cellStyle name="Input 5 2 2 2 3 5" xfId="27965"/>
    <cellStyle name="Input 5 2 2 2 4" xfId="22336"/>
    <cellStyle name="Input 5 2 2 2 4 2" xfId="32016"/>
    <cellStyle name="Input 5 2 2 2 5" xfId="19144"/>
    <cellStyle name="Input 5 2 2 2 5 2" xfId="28824"/>
    <cellStyle name="Input 5 2 2 2 6" xfId="21481"/>
    <cellStyle name="Input 5 2 2 2 6 2" xfId="31161"/>
    <cellStyle name="Input 5 2 2 2 7" xfId="26079"/>
    <cellStyle name="Input 5 2 2 3" xfId="16596"/>
    <cellStyle name="Input 5 2 2 3 2" xfId="17364"/>
    <cellStyle name="Input 5 2 2 3 2 2" xfId="22924"/>
    <cellStyle name="Input 5 2 2 3 2 2 2" xfId="32604"/>
    <cellStyle name="Input 5 2 2 3 2 3" xfId="18938"/>
    <cellStyle name="Input 5 2 2 3 2 3 2" xfId="28618"/>
    <cellStyle name="Input 5 2 2 3 2 4" xfId="21006"/>
    <cellStyle name="Input 5 2 2 3 2 4 2" xfId="30686"/>
    <cellStyle name="Input 5 2 2 3 2 5" xfId="26846"/>
    <cellStyle name="Input 5 2 2 3 2 6" xfId="25076"/>
    <cellStyle name="Input 5 2 2 3 3" xfId="18045"/>
    <cellStyle name="Input 5 2 2 3 3 2" xfId="23605"/>
    <cellStyle name="Input 5 2 2 3 3 2 2" xfId="33285"/>
    <cellStyle name="Input 5 2 2 3 3 3" xfId="21435"/>
    <cellStyle name="Input 5 2 2 3 3 3 2" xfId="31115"/>
    <cellStyle name="Input 5 2 2 3 3 4" xfId="21271"/>
    <cellStyle name="Input 5 2 2 3 3 4 2" xfId="30951"/>
    <cellStyle name="Input 5 2 2 3 3 5" xfId="27729"/>
    <cellStyle name="Input 5 2 2 3 4" xfId="22100"/>
    <cellStyle name="Input 5 2 2 3 4 2" xfId="31780"/>
    <cellStyle name="Input 5 2 2 3 5" xfId="19650"/>
    <cellStyle name="Input 5 2 2 3 5 2" xfId="29330"/>
    <cellStyle name="Input 5 2 2 3 6" xfId="21635"/>
    <cellStyle name="Input 5 2 2 3 6 2" xfId="31315"/>
    <cellStyle name="Input 5 2 2 3 7" xfId="25778"/>
    <cellStyle name="Input 5 2 2 4" xfId="17323"/>
    <cellStyle name="Input 5 2 2 4 2" xfId="22883"/>
    <cellStyle name="Input 5 2 2 4 2 2" xfId="32563"/>
    <cellStyle name="Input 5 2 2 4 3" xfId="18873"/>
    <cellStyle name="Input 5 2 2 4 3 2" xfId="28553"/>
    <cellStyle name="Input 5 2 2 4 4" xfId="18791"/>
    <cellStyle name="Input 5 2 2 4 4 2" xfId="28471"/>
    <cellStyle name="Input 5 2 2 4 5" xfId="26813"/>
    <cellStyle name="Input 5 2 2 4 6" xfId="26328"/>
    <cellStyle name="Input 5 2 2 5" xfId="17775"/>
    <cellStyle name="Input 5 2 2 5 2" xfId="23335"/>
    <cellStyle name="Input 5 2 2 5 2 2" xfId="33015"/>
    <cellStyle name="Input 5 2 2 5 3" xfId="20830"/>
    <cellStyle name="Input 5 2 2 5 3 2" xfId="30510"/>
    <cellStyle name="Input 5 2 2 5 4" xfId="19383"/>
    <cellStyle name="Input 5 2 2 5 4 2" xfId="29063"/>
    <cellStyle name="Input 5 2 2 5 5" xfId="27459"/>
    <cellStyle name="Input 5 2 2 6" xfId="21828"/>
    <cellStyle name="Input 5 2 2 6 2" xfId="31508"/>
    <cellStyle name="Input 5 2 2 7" xfId="24571"/>
    <cellStyle name="Input 5 2 2 7 2" xfId="34251"/>
    <cellStyle name="Input 5 2 2 8" xfId="24775"/>
    <cellStyle name="Input 5 2 2 8 2" xfId="34455"/>
    <cellStyle name="Input 5 2 2 9" xfId="25367"/>
    <cellStyle name="Input 5 2 3" xfId="16132"/>
    <cellStyle name="Input 5 2 3 2" xfId="16677"/>
    <cellStyle name="Input 5 2 3 2 2" xfId="17479"/>
    <cellStyle name="Input 5 2 3 2 2 2" xfId="23039"/>
    <cellStyle name="Input 5 2 3 2 2 2 2" xfId="32719"/>
    <cellStyle name="Input 5 2 3 2 2 3" xfId="21307"/>
    <cellStyle name="Input 5 2 3 2 2 3 2" xfId="30987"/>
    <cellStyle name="Input 5 2 3 2 2 4" xfId="19574"/>
    <cellStyle name="Input 5 2 3 2 2 4 2" xfId="29254"/>
    <cellStyle name="Input 5 2 3 2 2 5" xfId="26961"/>
    <cellStyle name="Input 5 2 3 2 2 6" xfId="25066"/>
    <cellStyle name="Input 5 2 3 2 3" xfId="18160"/>
    <cellStyle name="Input 5 2 3 2 3 2" xfId="23720"/>
    <cellStyle name="Input 5 2 3 2 3 2 2" xfId="33400"/>
    <cellStyle name="Input 5 2 3 2 3 3" xfId="18390"/>
    <cellStyle name="Input 5 2 3 2 3 3 2" xfId="28070"/>
    <cellStyle name="Input 5 2 3 2 3 4" xfId="24992"/>
    <cellStyle name="Input 5 2 3 2 3 4 2" xfId="34672"/>
    <cellStyle name="Input 5 2 3 2 3 5" xfId="27844"/>
    <cellStyle name="Input 5 2 3 2 4" xfId="22215"/>
    <cellStyle name="Input 5 2 3 2 4 2" xfId="31895"/>
    <cellStyle name="Input 5 2 3 2 5" xfId="19081"/>
    <cellStyle name="Input 5 2 3 2 5 2" xfId="28761"/>
    <cellStyle name="Input 5 2 3 2 6" xfId="24989"/>
    <cellStyle name="Input 5 2 3 2 6 2" xfId="34669"/>
    <cellStyle name="Input 5 2 3 2 7" xfId="26259"/>
    <cellStyle name="Input 5 2 3 3" xfId="16475"/>
    <cellStyle name="Input 5 2 3 3 2" xfId="16963"/>
    <cellStyle name="Input 5 2 3 3 2 2" xfId="22516"/>
    <cellStyle name="Input 5 2 3 3 2 2 2" xfId="32196"/>
    <cellStyle name="Input 5 2 3 3 2 3" xfId="20915"/>
    <cellStyle name="Input 5 2 3 3 2 3 2" xfId="30595"/>
    <cellStyle name="Input 5 2 3 3 2 4" xfId="19338"/>
    <cellStyle name="Input 5 2 3 3 2 4 2" xfId="29018"/>
    <cellStyle name="Input 5 2 3 3 2 5" xfId="26498"/>
    <cellStyle name="Input 5 2 3 3 2 6" xfId="25526"/>
    <cellStyle name="Input 5 2 3 3 3" xfId="17924"/>
    <cellStyle name="Input 5 2 3 3 3 2" xfId="23484"/>
    <cellStyle name="Input 5 2 3 3 3 2 2" xfId="33164"/>
    <cellStyle name="Input 5 2 3 3 3 3" xfId="24314"/>
    <cellStyle name="Input 5 2 3 3 3 3 2" xfId="33994"/>
    <cellStyle name="Input 5 2 3 3 3 4" xfId="19253"/>
    <cellStyle name="Input 5 2 3 3 3 4 2" xfId="28933"/>
    <cellStyle name="Input 5 2 3 3 3 5" xfId="27608"/>
    <cellStyle name="Input 5 2 3 3 4" xfId="21979"/>
    <cellStyle name="Input 5 2 3 3 4 2" xfId="31659"/>
    <cellStyle name="Input 5 2 3 3 5" xfId="20516"/>
    <cellStyle name="Input 5 2 3 3 5 2" xfId="30196"/>
    <cellStyle name="Input 5 2 3 3 6" xfId="20521"/>
    <cellStyle name="Input 5 2 3 3 6 2" xfId="30201"/>
    <cellStyle name="Input 5 2 3 3 7" xfId="25630"/>
    <cellStyle name="Input 5 2 3 4" xfId="17103"/>
    <cellStyle name="Input 5 2 3 4 2" xfId="22656"/>
    <cellStyle name="Input 5 2 3 4 2 2" xfId="32336"/>
    <cellStyle name="Input 5 2 3 4 3" xfId="18604"/>
    <cellStyle name="Input 5 2 3 4 3 2" xfId="28284"/>
    <cellStyle name="Input 5 2 3 4 4" xfId="24504"/>
    <cellStyle name="Input 5 2 3 4 4 2" xfId="34184"/>
    <cellStyle name="Input 5 2 3 4 5" xfId="26632"/>
    <cellStyle name="Input 5 2 3 4 6" xfId="26183"/>
    <cellStyle name="Input 5 2 3 5" xfId="17258"/>
    <cellStyle name="Input 5 2 3 5 2" xfId="22811"/>
    <cellStyle name="Input 5 2 3 5 2 2" xfId="32491"/>
    <cellStyle name="Input 5 2 3 5 3" xfId="20551"/>
    <cellStyle name="Input 5 2 3 5 3 2" xfId="30231"/>
    <cellStyle name="Input 5 2 3 5 4" xfId="19959"/>
    <cellStyle name="Input 5 2 3 5 4 2" xfId="29639"/>
    <cellStyle name="Input 5 2 3 5 5" xfId="27162"/>
    <cellStyle name="Input 5 2 3 6" xfId="21700"/>
    <cellStyle name="Input 5 2 3 6 2" xfId="31380"/>
    <cellStyle name="Input 5 2 3 7" xfId="18419"/>
    <cellStyle name="Input 5 2 3 7 2" xfId="28099"/>
    <cellStyle name="Input 5 2 3 8" xfId="20132"/>
    <cellStyle name="Input 5 2 3 8 2" xfId="29812"/>
    <cellStyle name="Input 5 2 3 9" xfId="25953"/>
    <cellStyle name="Input 5 2 4" xfId="16108"/>
    <cellStyle name="Input 5 2 4 2" xfId="17455"/>
    <cellStyle name="Input 5 2 4 2 2" xfId="23015"/>
    <cellStyle name="Input 5 2 4 2 2 2" xfId="32695"/>
    <cellStyle name="Input 5 2 4 2 3" xfId="19113"/>
    <cellStyle name="Input 5 2 4 2 3 2" xfId="28793"/>
    <cellStyle name="Input 5 2 4 2 4" xfId="21726"/>
    <cellStyle name="Input 5 2 4 2 4 2" xfId="31406"/>
    <cellStyle name="Input 5 2 4 2 5" xfId="26937"/>
    <cellStyle name="Input 5 2 4 2 6" xfId="25102"/>
    <cellStyle name="Input 5 2 4 3" xfId="18136"/>
    <cellStyle name="Input 5 2 4 3 2" xfId="23696"/>
    <cellStyle name="Input 5 2 4 3 2 2" xfId="33376"/>
    <cellStyle name="Input 5 2 4 3 3" xfId="23998"/>
    <cellStyle name="Input 5 2 4 3 3 2" xfId="33678"/>
    <cellStyle name="Input 5 2 4 3 4" xfId="20157"/>
    <cellStyle name="Input 5 2 4 3 4 2" xfId="29837"/>
    <cellStyle name="Input 5 2 4 3 5" xfId="27820"/>
    <cellStyle name="Input 5 2 4 4" xfId="22191"/>
    <cellStyle name="Input 5 2 4 4 2" xfId="31871"/>
    <cellStyle name="Input 5 2 4 5" xfId="19110"/>
    <cellStyle name="Input 5 2 4 5 2" xfId="28790"/>
    <cellStyle name="Input 5 2 4 6" xfId="21477"/>
    <cellStyle name="Input 5 2 4 6 2" xfId="31157"/>
    <cellStyle name="Input 5 2 4 7" xfId="26232"/>
    <cellStyle name="Input 5 2 5" xfId="16451"/>
    <cellStyle name="Input 5 2 5 2" xfId="16997"/>
    <cellStyle name="Input 5 2 5 2 2" xfId="22550"/>
    <cellStyle name="Input 5 2 5 2 2 2" xfId="32230"/>
    <cellStyle name="Input 5 2 5 2 3" xfId="20289"/>
    <cellStyle name="Input 5 2 5 2 3 2" xfId="29969"/>
    <cellStyle name="Input 5 2 5 2 4" xfId="20442"/>
    <cellStyle name="Input 5 2 5 2 4 2" xfId="30122"/>
    <cellStyle name="Input 5 2 5 2 5" xfId="26532"/>
    <cellStyle name="Input 5 2 5 2 6" xfId="26019"/>
    <cellStyle name="Input 5 2 5 3" xfId="17900"/>
    <cellStyle name="Input 5 2 5 3 2" xfId="23460"/>
    <cellStyle name="Input 5 2 5 3 2 2" xfId="33140"/>
    <cellStyle name="Input 5 2 5 3 3" xfId="20287"/>
    <cellStyle name="Input 5 2 5 3 3 2" xfId="29967"/>
    <cellStyle name="Input 5 2 5 3 4" xfId="20795"/>
    <cellStyle name="Input 5 2 5 3 4 2" xfId="30475"/>
    <cellStyle name="Input 5 2 5 3 5" xfId="27584"/>
    <cellStyle name="Input 5 2 5 4" xfId="21955"/>
    <cellStyle name="Input 5 2 5 4 2" xfId="31635"/>
    <cellStyle name="Input 5 2 5 5" xfId="18747"/>
    <cellStyle name="Input 5 2 5 5 2" xfId="28427"/>
    <cellStyle name="Input 5 2 5 6" xfId="19974"/>
    <cellStyle name="Input 5 2 5 6 2" xfId="29654"/>
    <cellStyle name="Input 5 2 5 7" xfId="25818"/>
    <cellStyle name="Input 5 2 6" xfId="17180"/>
    <cellStyle name="Input 5 2 6 2" xfId="22733"/>
    <cellStyle name="Input 5 2 6 2 2" xfId="32413"/>
    <cellStyle name="Input 5 2 6 3" xfId="20479"/>
    <cellStyle name="Input 5 2 6 3 2" xfId="30159"/>
    <cellStyle name="Input 5 2 6 4" xfId="19410"/>
    <cellStyle name="Input 5 2 6 4 2" xfId="29090"/>
    <cellStyle name="Input 5 2 6 5" xfId="26701"/>
    <cellStyle name="Input 5 2 6 6" xfId="26327"/>
    <cellStyle name="Input 5 2 7" xfId="17343"/>
    <cellStyle name="Input 5 2 7 2" xfId="22903"/>
    <cellStyle name="Input 5 2 7 2 2" xfId="32583"/>
    <cellStyle name="Input 5 2 7 3" xfId="21649"/>
    <cellStyle name="Input 5 2 7 3 2" xfId="31329"/>
    <cellStyle name="Input 5 2 7 4" xfId="19028"/>
    <cellStyle name="Input 5 2 7 4 2" xfId="28708"/>
    <cellStyle name="Input 5 2 7 5" xfId="25058"/>
    <cellStyle name="Input 5 2 8" xfId="21676"/>
    <cellStyle name="Input 5 2 8 2" xfId="31356"/>
    <cellStyle name="Input 5 2 9" xfId="24310"/>
    <cellStyle name="Input 5 2 9 2" xfId="33990"/>
    <cellStyle name="Input 5 3" xfId="16024"/>
    <cellStyle name="Input 5 3 10" xfId="25994"/>
    <cellStyle name="Input 5 3 2" xfId="16296"/>
    <cellStyle name="Input 5 3 2 2" xfId="16766"/>
    <cellStyle name="Input 5 3 2 2 2" xfId="17636"/>
    <cellStyle name="Input 5 3 2 2 2 2" xfId="23196"/>
    <cellStyle name="Input 5 3 2 2 2 2 2" xfId="32876"/>
    <cellStyle name="Input 5 3 2 2 2 3" xfId="20239"/>
    <cellStyle name="Input 5 3 2 2 2 3 2" xfId="29919"/>
    <cellStyle name="Input 5 3 2 2 2 4" xfId="21388"/>
    <cellStyle name="Input 5 3 2 2 2 4 2" xfId="31068"/>
    <cellStyle name="Input 5 3 2 2 2 5" xfId="27118"/>
    <cellStyle name="Input 5 3 2 2 2 6" xfId="27320"/>
    <cellStyle name="Input 5 3 2 2 3" xfId="18317"/>
    <cellStyle name="Input 5 3 2 2 3 2" xfId="23877"/>
    <cellStyle name="Input 5 3 2 2 3 2 2" xfId="33557"/>
    <cellStyle name="Input 5 3 2 2 3 3" xfId="24577"/>
    <cellStyle name="Input 5 3 2 2 3 3 2" xfId="34257"/>
    <cellStyle name="Input 5 3 2 2 3 4" xfId="25040"/>
    <cellStyle name="Input 5 3 2 2 3 4 2" xfId="34720"/>
    <cellStyle name="Input 5 3 2 2 3 5" xfId="28001"/>
    <cellStyle name="Input 5 3 2 2 4" xfId="22372"/>
    <cellStyle name="Input 5 3 2 2 4 2" xfId="32052"/>
    <cellStyle name="Input 5 3 2 2 5" xfId="20209"/>
    <cellStyle name="Input 5 3 2 2 5 2" xfId="29889"/>
    <cellStyle name="Input 5 3 2 2 6" xfId="24685"/>
    <cellStyle name="Input 5 3 2 2 6 2" xfId="34365"/>
    <cellStyle name="Input 5 3 2 2 7" xfId="26003"/>
    <cellStyle name="Input 5 3 2 3" xfId="16632"/>
    <cellStyle name="Input 5 3 2 3 2" xfId="17400"/>
    <cellStyle name="Input 5 3 2 3 2 2" xfId="22960"/>
    <cellStyle name="Input 5 3 2 3 2 2 2" xfId="32640"/>
    <cellStyle name="Input 5 3 2 3 2 3" xfId="19658"/>
    <cellStyle name="Input 5 3 2 3 2 3 2" xfId="29338"/>
    <cellStyle name="Input 5 3 2 3 2 4" xfId="18645"/>
    <cellStyle name="Input 5 3 2 3 2 4 2" xfId="28325"/>
    <cellStyle name="Input 5 3 2 3 2 5" xfId="26882"/>
    <cellStyle name="Input 5 3 2 3 2 6" xfId="25116"/>
    <cellStyle name="Input 5 3 2 3 3" xfId="18081"/>
    <cellStyle name="Input 5 3 2 3 3 2" xfId="23641"/>
    <cellStyle name="Input 5 3 2 3 3 2 2" xfId="33321"/>
    <cellStyle name="Input 5 3 2 3 3 3" xfId="23992"/>
    <cellStyle name="Input 5 3 2 3 3 3 2" xfId="33672"/>
    <cellStyle name="Input 5 3 2 3 3 4" xfId="24093"/>
    <cellStyle name="Input 5 3 2 3 3 4 2" xfId="33773"/>
    <cellStyle name="Input 5 3 2 3 3 5" xfId="27765"/>
    <cellStyle name="Input 5 3 2 3 4" xfId="22136"/>
    <cellStyle name="Input 5 3 2 3 4 2" xfId="31816"/>
    <cellStyle name="Input 5 3 2 3 5" xfId="18852"/>
    <cellStyle name="Input 5 3 2 3 5 2" xfId="28532"/>
    <cellStyle name="Input 5 3 2 3 6" xfId="18485"/>
    <cellStyle name="Input 5 3 2 3 6 2" xfId="28165"/>
    <cellStyle name="Input 5 3 2 3 7" xfId="25891"/>
    <cellStyle name="Input 5 3 2 4" xfId="17329"/>
    <cellStyle name="Input 5 3 2 4 2" xfId="22889"/>
    <cellStyle name="Input 5 3 2 4 2 2" xfId="32569"/>
    <cellStyle name="Input 5 3 2 4 3" xfId="21138"/>
    <cellStyle name="Input 5 3 2 4 3 2" xfId="30818"/>
    <cellStyle name="Input 5 3 2 4 4" xfId="24982"/>
    <cellStyle name="Input 5 3 2 4 4 2" xfId="34662"/>
    <cellStyle name="Input 5 3 2 4 5" xfId="26817"/>
    <cellStyle name="Input 5 3 2 4 6" xfId="26782"/>
    <cellStyle name="Input 5 3 2 5" xfId="17811"/>
    <cellStyle name="Input 5 3 2 5 2" xfId="23371"/>
    <cellStyle name="Input 5 3 2 5 2 2" xfId="33051"/>
    <cellStyle name="Input 5 3 2 5 3" xfId="18359"/>
    <cellStyle name="Input 5 3 2 5 3 2" xfId="28039"/>
    <cellStyle name="Input 5 3 2 5 4" xfId="21588"/>
    <cellStyle name="Input 5 3 2 5 4 2" xfId="31268"/>
    <cellStyle name="Input 5 3 2 5 5" xfId="27495"/>
    <cellStyle name="Input 5 3 2 6" xfId="21866"/>
    <cellStyle name="Input 5 3 2 6 2" xfId="31546"/>
    <cellStyle name="Input 5 3 2 7" xfId="19480"/>
    <cellStyle name="Input 5 3 2 7 2" xfId="29160"/>
    <cellStyle name="Input 5 3 2 8" xfId="25030"/>
    <cellStyle name="Input 5 3 2 8 2" xfId="34710"/>
    <cellStyle name="Input 5 3 2 9" xfId="26148"/>
    <cellStyle name="Input 5 3 3" xfId="16188"/>
    <cellStyle name="Input 5 3 3 2" xfId="17528"/>
    <cellStyle name="Input 5 3 3 2 2" xfId="23088"/>
    <cellStyle name="Input 5 3 3 2 2 2" xfId="32768"/>
    <cellStyle name="Input 5 3 3 2 3" xfId="19526"/>
    <cellStyle name="Input 5 3 3 2 3 2" xfId="29206"/>
    <cellStyle name="Input 5 3 3 2 4" xfId="20765"/>
    <cellStyle name="Input 5 3 3 2 4 2" xfId="30445"/>
    <cellStyle name="Input 5 3 3 2 5" xfId="27010"/>
    <cellStyle name="Input 5 3 3 2 6" xfId="25277"/>
    <cellStyle name="Input 5 3 3 3" xfId="18209"/>
    <cellStyle name="Input 5 3 3 3 2" xfId="23769"/>
    <cellStyle name="Input 5 3 3 3 2 2" xfId="33449"/>
    <cellStyle name="Input 5 3 3 3 3" xfId="21535"/>
    <cellStyle name="Input 5 3 3 3 3 2" xfId="31215"/>
    <cellStyle name="Input 5 3 3 3 4" xfId="24677"/>
    <cellStyle name="Input 5 3 3 3 4 2" xfId="34357"/>
    <cellStyle name="Input 5 3 3 3 5" xfId="27893"/>
    <cellStyle name="Input 5 3 3 4" xfId="22264"/>
    <cellStyle name="Input 5 3 3 4 2" xfId="31944"/>
    <cellStyle name="Input 5 3 3 5" xfId="19873"/>
    <cellStyle name="Input 5 3 3 5 2" xfId="29553"/>
    <cellStyle name="Input 5 3 3 6" xfId="21218"/>
    <cellStyle name="Input 5 3 3 6 2" xfId="30898"/>
    <cellStyle name="Input 5 3 3 7" xfId="25638"/>
    <cellStyle name="Input 5 3 4" xfId="16524"/>
    <cellStyle name="Input 5 3 4 2" xfId="17137"/>
    <cellStyle name="Input 5 3 4 2 2" xfId="22690"/>
    <cellStyle name="Input 5 3 4 2 2 2" xfId="32370"/>
    <cellStyle name="Input 5 3 4 2 3" xfId="21098"/>
    <cellStyle name="Input 5 3 4 2 3 2" xfId="30778"/>
    <cellStyle name="Input 5 3 4 2 4" xfId="20866"/>
    <cellStyle name="Input 5 3 4 2 4 2" xfId="30546"/>
    <cellStyle name="Input 5 3 4 2 5" xfId="26663"/>
    <cellStyle name="Input 5 3 4 2 6" xfId="25740"/>
    <cellStyle name="Input 5 3 4 3" xfId="17973"/>
    <cellStyle name="Input 5 3 4 3 2" xfId="23533"/>
    <cellStyle name="Input 5 3 4 3 2 2" xfId="33213"/>
    <cellStyle name="Input 5 3 4 3 3" xfId="19512"/>
    <cellStyle name="Input 5 3 4 3 3 2" xfId="29192"/>
    <cellStyle name="Input 5 3 4 3 4" xfId="21546"/>
    <cellStyle name="Input 5 3 4 3 4 2" xfId="31226"/>
    <cellStyle name="Input 5 3 4 3 5" xfId="27657"/>
    <cellStyle name="Input 5 3 4 4" xfId="22028"/>
    <cellStyle name="Input 5 3 4 4 2" xfId="31708"/>
    <cellStyle name="Input 5 3 4 5" xfId="24340"/>
    <cellStyle name="Input 5 3 4 5 2" xfId="34020"/>
    <cellStyle name="Input 5 3 4 6" xfId="18662"/>
    <cellStyle name="Input 5 3 4 6 2" xfId="28342"/>
    <cellStyle name="Input 5 3 4 7" xfId="25585"/>
    <cellStyle name="Input 5 3 5" xfId="17122"/>
    <cellStyle name="Input 5 3 5 2" xfId="22675"/>
    <cellStyle name="Input 5 3 5 2 2" xfId="32355"/>
    <cellStyle name="Input 5 3 5 3" xfId="19725"/>
    <cellStyle name="Input 5 3 5 3 2" xfId="29405"/>
    <cellStyle name="Input 5 3 5 4" xfId="21340"/>
    <cellStyle name="Input 5 3 5 4 2" xfId="31020"/>
    <cellStyle name="Input 5 3 5 5" xfId="26648"/>
    <cellStyle name="Input 5 3 5 6" xfId="25672"/>
    <cellStyle name="Input 5 3 6" xfId="17703"/>
    <cellStyle name="Input 5 3 6 2" xfId="23263"/>
    <cellStyle name="Input 5 3 6 2 2" xfId="32943"/>
    <cellStyle name="Input 5 3 6 3" xfId="20718"/>
    <cellStyle name="Input 5 3 6 3 2" xfId="30398"/>
    <cellStyle name="Input 5 3 6 4" xfId="19029"/>
    <cellStyle name="Input 5 3 6 4 2" xfId="28709"/>
    <cellStyle name="Input 5 3 6 5" xfId="27387"/>
    <cellStyle name="Input 5 3 7" xfId="21754"/>
    <cellStyle name="Input 5 3 7 2" xfId="31434"/>
    <cellStyle name="Input 5 3 8" xfId="21624"/>
    <cellStyle name="Input 5 3 8 2" xfId="31304"/>
    <cellStyle name="Input 5 3 9" xfId="19588"/>
    <cellStyle name="Input 5 3 9 2" xfId="29268"/>
    <cellStyle name="Input 5 4" xfId="16417"/>
    <cellStyle name="Input 5 4 2" xfId="16971"/>
    <cellStyle name="Input 5 4 2 2" xfId="22524"/>
    <cellStyle name="Input 5 4 2 2 2" xfId="32204"/>
    <cellStyle name="Input 5 4 2 3" xfId="19610"/>
    <cellStyle name="Input 5 4 2 3 2" xfId="29290"/>
    <cellStyle name="Input 5 4 2 4" xfId="20180"/>
    <cellStyle name="Input 5 4 2 4 2" xfId="29860"/>
    <cellStyle name="Input 5 4 2 5" xfId="26506"/>
    <cellStyle name="Input 5 4 2 6" xfId="25793"/>
    <cellStyle name="Input 5 4 3" xfId="17866"/>
    <cellStyle name="Input 5 4 3 2" xfId="23426"/>
    <cellStyle name="Input 5 4 3 2 2" xfId="33106"/>
    <cellStyle name="Input 5 4 3 3" xfId="21029"/>
    <cellStyle name="Input 5 4 3 3 2" xfId="30709"/>
    <cellStyle name="Input 5 4 3 4" xfId="24479"/>
    <cellStyle name="Input 5 4 3 4 2" xfId="34159"/>
    <cellStyle name="Input 5 4 3 5" xfId="27550"/>
    <cellStyle name="Input 5 4 4" xfId="21921"/>
    <cellStyle name="Input 5 4 4 2" xfId="31601"/>
    <cellStyle name="Input 5 4 5" xfId="21521"/>
    <cellStyle name="Input 5 4 5 2" xfId="31201"/>
    <cellStyle name="Input 5 4 6" xfId="18932"/>
    <cellStyle name="Input 5 4 6 2" xfId="28612"/>
    <cellStyle name="Input 5 4 7" xfId="25928"/>
    <cellStyle name="Input 5 5" xfId="24104"/>
    <cellStyle name="Input 5 5 2" xfId="33784"/>
    <cellStyle name="Input 6" xfId="1320"/>
    <cellStyle name="Input 6 2" xfId="15984"/>
    <cellStyle name="Input 6 2 10" xfId="24978"/>
    <cellStyle name="Input 6 2 10 2" xfId="34658"/>
    <cellStyle name="Input 6 2 11" xfId="26127"/>
    <cellStyle name="Input 6 2 2" xfId="16076"/>
    <cellStyle name="Input 6 2 2 2" xfId="16265"/>
    <cellStyle name="Input 6 2 2 2 2" xfId="17605"/>
    <cellStyle name="Input 6 2 2 2 2 2" xfId="23165"/>
    <cellStyle name="Input 6 2 2 2 2 2 2" xfId="32845"/>
    <cellStyle name="Input 6 2 2 2 2 3" xfId="18742"/>
    <cellStyle name="Input 6 2 2 2 2 3 2" xfId="28422"/>
    <cellStyle name="Input 6 2 2 2 2 4" xfId="24523"/>
    <cellStyle name="Input 6 2 2 2 2 4 2" xfId="34203"/>
    <cellStyle name="Input 6 2 2 2 2 5" xfId="27087"/>
    <cellStyle name="Input 6 2 2 2 2 6" xfId="27289"/>
    <cellStyle name="Input 6 2 2 2 3" xfId="18286"/>
    <cellStyle name="Input 6 2 2 2 3 2" xfId="23846"/>
    <cellStyle name="Input 6 2 2 2 3 2 2" xfId="33526"/>
    <cellStyle name="Input 6 2 2 2 3 3" xfId="24276"/>
    <cellStyle name="Input 6 2 2 2 3 3 2" xfId="33956"/>
    <cellStyle name="Input 6 2 2 2 3 4" xfId="25021"/>
    <cellStyle name="Input 6 2 2 2 3 4 2" xfId="34701"/>
    <cellStyle name="Input 6 2 2 2 3 5" xfId="27970"/>
    <cellStyle name="Input 6 2 2 2 4" xfId="22341"/>
    <cellStyle name="Input 6 2 2 2 4 2" xfId="32021"/>
    <cellStyle name="Input 6 2 2 2 5" xfId="19536"/>
    <cellStyle name="Input 6 2 2 2 5 2" xfId="29216"/>
    <cellStyle name="Input 6 2 2 2 6" xfId="19662"/>
    <cellStyle name="Input 6 2 2 2 6 2" xfId="29342"/>
    <cellStyle name="Input 6 2 2 2 7" xfId="26272"/>
    <cellStyle name="Input 6 2 2 3" xfId="16601"/>
    <cellStyle name="Input 6 2 2 3 2" xfId="17369"/>
    <cellStyle name="Input 6 2 2 3 2 2" xfId="22929"/>
    <cellStyle name="Input 6 2 2 3 2 2 2" xfId="32609"/>
    <cellStyle name="Input 6 2 2 3 2 3" xfId="20300"/>
    <cellStyle name="Input 6 2 2 3 2 3 2" xfId="29980"/>
    <cellStyle name="Input 6 2 2 3 2 4" xfId="18452"/>
    <cellStyle name="Input 6 2 2 3 2 4 2" xfId="28132"/>
    <cellStyle name="Input 6 2 2 3 2 5" xfId="26851"/>
    <cellStyle name="Input 6 2 2 3 2 6" xfId="25166"/>
    <cellStyle name="Input 6 2 2 3 3" xfId="18050"/>
    <cellStyle name="Input 6 2 2 3 3 2" xfId="23610"/>
    <cellStyle name="Input 6 2 2 3 3 2 2" xfId="33290"/>
    <cellStyle name="Input 6 2 2 3 3 3" xfId="22839"/>
    <cellStyle name="Input 6 2 2 3 3 3 2" xfId="32519"/>
    <cellStyle name="Input 6 2 2 3 3 4" xfId="24937"/>
    <cellStyle name="Input 6 2 2 3 3 4 2" xfId="34617"/>
    <cellStyle name="Input 6 2 2 3 3 5" xfId="27734"/>
    <cellStyle name="Input 6 2 2 3 4" xfId="22105"/>
    <cellStyle name="Input 6 2 2 3 4 2" xfId="31785"/>
    <cellStyle name="Input 6 2 2 3 5" xfId="18576"/>
    <cellStyle name="Input 6 2 2 3 5 2" xfId="28256"/>
    <cellStyle name="Input 6 2 2 3 6" xfId="21505"/>
    <cellStyle name="Input 6 2 2 3 6 2" xfId="31185"/>
    <cellStyle name="Input 6 2 2 3 7" xfId="26167"/>
    <cellStyle name="Input 6 2 2 4" xfId="17341"/>
    <cellStyle name="Input 6 2 2 4 2" xfId="22901"/>
    <cellStyle name="Input 6 2 2 4 2 2" xfId="32581"/>
    <cellStyle name="Input 6 2 2 4 3" xfId="18842"/>
    <cellStyle name="Input 6 2 2 4 3 2" xfId="28522"/>
    <cellStyle name="Input 6 2 2 4 4" xfId="18465"/>
    <cellStyle name="Input 6 2 2 4 4 2" xfId="28145"/>
    <cellStyle name="Input 6 2 2 4 5" xfId="26825"/>
    <cellStyle name="Input 6 2 2 4 6" xfId="26316"/>
    <cellStyle name="Input 6 2 2 5" xfId="17780"/>
    <cellStyle name="Input 6 2 2 5 2" xfId="23340"/>
    <cellStyle name="Input 6 2 2 5 2 2" xfId="33020"/>
    <cellStyle name="Input 6 2 2 5 3" xfId="20525"/>
    <cellStyle name="Input 6 2 2 5 3 2" xfId="30205"/>
    <cellStyle name="Input 6 2 2 5 4" xfId="19641"/>
    <cellStyle name="Input 6 2 2 5 4 2" xfId="29321"/>
    <cellStyle name="Input 6 2 2 5 5" xfId="27464"/>
    <cellStyle name="Input 6 2 2 6" xfId="21833"/>
    <cellStyle name="Input 6 2 2 6 2" xfId="31513"/>
    <cellStyle name="Input 6 2 2 7" xfId="18718"/>
    <cellStyle name="Input 6 2 2 7 2" xfId="28398"/>
    <cellStyle name="Input 6 2 2 8" xfId="24743"/>
    <cellStyle name="Input 6 2 2 8 2" xfId="34423"/>
    <cellStyle name="Input 6 2 2 9" xfId="25807"/>
    <cellStyle name="Input 6 2 3" xfId="16145"/>
    <cellStyle name="Input 6 2 3 2" xfId="16690"/>
    <cellStyle name="Input 6 2 3 2 2" xfId="17492"/>
    <cellStyle name="Input 6 2 3 2 2 2" xfId="23052"/>
    <cellStyle name="Input 6 2 3 2 2 2 2" xfId="32732"/>
    <cellStyle name="Input 6 2 3 2 2 3" xfId="24487"/>
    <cellStyle name="Input 6 2 3 2 2 3 2" xfId="34167"/>
    <cellStyle name="Input 6 2 3 2 2 4" xfId="19208"/>
    <cellStyle name="Input 6 2 3 2 2 4 2" xfId="28888"/>
    <cellStyle name="Input 6 2 3 2 2 5" xfId="26974"/>
    <cellStyle name="Input 6 2 3 2 2 6" xfId="25275"/>
    <cellStyle name="Input 6 2 3 2 3" xfId="18173"/>
    <cellStyle name="Input 6 2 3 2 3 2" xfId="23733"/>
    <cellStyle name="Input 6 2 3 2 3 2 2" xfId="33413"/>
    <cellStyle name="Input 6 2 3 2 3 3" xfId="24379"/>
    <cellStyle name="Input 6 2 3 2 3 3 2" xfId="34059"/>
    <cellStyle name="Input 6 2 3 2 3 4" xfId="24726"/>
    <cellStyle name="Input 6 2 3 2 3 4 2" xfId="34406"/>
    <cellStyle name="Input 6 2 3 2 3 5" xfId="27857"/>
    <cellStyle name="Input 6 2 3 2 4" xfId="22228"/>
    <cellStyle name="Input 6 2 3 2 4 2" xfId="31908"/>
    <cellStyle name="Input 6 2 3 2 5" xfId="19523"/>
    <cellStyle name="Input 6 2 3 2 5 2" xfId="29203"/>
    <cellStyle name="Input 6 2 3 2 6" xfId="18573"/>
    <cellStyle name="Input 6 2 3 2 6 2" xfId="28253"/>
    <cellStyle name="Input 6 2 3 2 7" xfId="25424"/>
    <cellStyle name="Input 6 2 3 3" xfId="16488"/>
    <cellStyle name="Input 6 2 3 3 2" xfId="17159"/>
    <cellStyle name="Input 6 2 3 3 2 2" xfId="22712"/>
    <cellStyle name="Input 6 2 3 3 2 2 2" xfId="32392"/>
    <cellStyle name="Input 6 2 3 3 2 3" xfId="20202"/>
    <cellStyle name="Input 6 2 3 3 2 3 2" xfId="29882"/>
    <cellStyle name="Input 6 2 3 3 2 4" xfId="20658"/>
    <cellStyle name="Input 6 2 3 3 2 4 2" xfId="30338"/>
    <cellStyle name="Input 6 2 3 3 2 5" xfId="26685"/>
    <cellStyle name="Input 6 2 3 3 2 6" xfId="25309"/>
    <cellStyle name="Input 6 2 3 3 3" xfId="17937"/>
    <cellStyle name="Input 6 2 3 3 3 2" xfId="23497"/>
    <cellStyle name="Input 6 2 3 3 3 2 2" xfId="33177"/>
    <cellStyle name="Input 6 2 3 3 3 3" xfId="24041"/>
    <cellStyle name="Input 6 2 3 3 3 3 2" xfId="33721"/>
    <cellStyle name="Input 6 2 3 3 3 4" xfId="20575"/>
    <cellStyle name="Input 6 2 3 3 3 4 2" xfId="30255"/>
    <cellStyle name="Input 6 2 3 3 3 5" xfId="27621"/>
    <cellStyle name="Input 6 2 3 3 4" xfId="21992"/>
    <cellStyle name="Input 6 2 3 3 4 2" xfId="31672"/>
    <cellStyle name="Input 6 2 3 3 5" xfId="18415"/>
    <cellStyle name="Input 6 2 3 3 5 2" xfId="28095"/>
    <cellStyle name="Input 6 2 3 3 6" xfId="24975"/>
    <cellStyle name="Input 6 2 3 3 6 2" xfId="34655"/>
    <cellStyle name="Input 6 2 3 3 7" xfId="26002"/>
    <cellStyle name="Input 6 2 3 4" xfId="17074"/>
    <cellStyle name="Input 6 2 3 4 2" xfId="22627"/>
    <cellStyle name="Input 6 2 3 4 2 2" xfId="32307"/>
    <cellStyle name="Input 6 2 3 4 3" xfId="21606"/>
    <cellStyle name="Input 6 2 3 4 3 2" xfId="31286"/>
    <cellStyle name="Input 6 2 3 4 4" xfId="21070"/>
    <cellStyle name="Input 6 2 3 4 4 2" xfId="30750"/>
    <cellStyle name="Input 6 2 3 4 5" xfId="26608"/>
    <cellStyle name="Input 6 2 3 4 6" xfId="25144"/>
    <cellStyle name="Input 6 2 3 5" xfId="17331"/>
    <cellStyle name="Input 6 2 3 5 2" xfId="22891"/>
    <cellStyle name="Input 6 2 3 5 2 2" xfId="32571"/>
    <cellStyle name="Input 6 2 3 5 3" xfId="21407"/>
    <cellStyle name="Input 6 2 3 5 3 2" xfId="31087"/>
    <cellStyle name="Input 6 2 3 5 4" xfId="20559"/>
    <cellStyle name="Input 6 2 3 5 4 2" xfId="30239"/>
    <cellStyle name="Input 6 2 3 5 5" xfId="26354"/>
    <cellStyle name="Input 6 2 3 6" xfId="21714"/>
    <cellStyle name="Input 6 2 3 6 2" xfId="31394"/>
    <cellStyle name="Input 6 2 3 7" xfId="21117"/>
    <cellStyle name="Input 6 2 3 7 2" xfId="30797"/>
    <cellStyle name="Input 6 2 3 8" xfId="21247"/>
    <cellStyle name="Input 6 2 3 8 2" xfId="30927"/>
    <cellStyle name="Input 6 2 3 9" xfId="26115"/>
    <cellStyle name="Input 6 2 4" xfId="16113"/>
    <cellStyle name="Input 6 2 4 2" xfId="17460"/>
    <cellStyle name="Input 6 2 4 2 2" xfId="23020"/>
    <cellStyle name="Input 6 2 4 2 2 2" xfId="32700"/>
    <cellStyle name="Input 6 2 4 2 3" xfId="24399"/>
    <cellStyle name="Input 6 2 4 2 3 2" xfId="34079"/>
    <cellStyle name="Input 6 2 4 2 4" xfId="20193"/>
    <cellStyle name="Input 6 2 4 2 4 2" xfId="29873"/>
    <cellStyle name="Input 6 2 4 2 5" xfId="26942"/>
    <cellStyle name="Input 6 2 4 2 6" xfId="25103"/>
    <cellStyle name="Input 6 2 4 3" xfId="18141"/>
    <cellStyle name="Input 6 2 4 3 2" xfId="23701"/>
    <cellStyle name="Input 6 2 4 3 2 2" xfId="33381"/>
    <cellStyle name="Input 6 2 4 3 3" xfId="23999"/>
    <cellStyle name="Input 6 2 4 3 3 2" xfId="33679"/>
    <cellStyle name="Input 6 2 4 3 4" xfId="24869"/>
    <cellStyle name="Input 6 2 4 3 4 2" xfId="34549"/>
    <cellStyle name="Input 6 2 4 3 5" xfId="27825"/>
    <cellStyle name="Input 6 2 4 4" xfId="22196"/>
    <cellStyle name="Input 6 2 4 4 2" xfId="31876"/>
    <cellStyle name="Input 6 2 4 5" xfId="18644"/>
    <cellStyle name="Input 6 2 4 5 2" xfId="28324"/>
    <cellStyle name="Input 6 2 4 6" xfId="20220"/>
    <cellStyle name="Input 6 2 4 6 2" xfId="29900"/>
    <cellStyle name="Input 6 2 4 7" xfId="25430"/>
    <cellStyle name="Input 6 2 5" xfId="16456"/>
    <cellStyle name="Input 6 2 5 2" xfId="17065"/>
    <cellStyle name="Input 6 2 5 2 2" xfId="22618"/>
    <cellStyle name="Input 6 2 5 2 2 2" xfId="32298"/>
    <cellStyle name="Input 6 2 5 2 3" xfId="20317"/>
    <cellStyle name="Input 6 2 5 2 3 2" xfId="29997"/>
    <cellStyle name="Input 6 2 5 2 4" xfId="20728"/>
    <cellStyle name="Input 6 2 5 2 4 2" xfId="30408"/>
    <cellStyle name="Input 6 2 5 2 5" xfId="26600"/>
    <cellStyle name="Input 6 2 5 2 6" xfId="25516"/>
    <cellStyle name="Input 6 2 5 3" xfId="17905"/>
    <cellStyle name="Input 6 2 5 3 2" xfId="23465"/>
    <cellStyle name="Input 6 2 5 3 2 2" xfId="33145"/>
    <cellStyle name="Input 6 2 5 3 3" xfId="20085"/>
    <cellStyle name="Input 6 2 5 3 3 2" xfId="29765"/>
    <cellStyle name="Input 6 2 5 3 4" xfId="25045"/>
    <cellStyle name="Input 6 2 5 3 4 2" xfId="34725"/>
    <cellStyle name="Input 6 2 5 3 5" xfId="27589"/>
    <cellStyle name="Input 6 2 5 4" xfId="21960"/>
    <cellStyle name="Input 6 2 5 4 2" xfId="31640"/>
    <cellStyle name="Input 6 2 5 5" xfId="21305"/>
    <cellStyle name="Input 6 2 5 5 2" xfId="30985"/>
    <cellStyle name="Input 6 2 5 6" xfId="24257"/>
    <cellStyle name="Input 6 2 5 6 2" xfId="33937"/>
    <cellStyle name="Input 6 2 5 7" xfId="26011"/>
    <cellStyle name="Input 6 2 6" xfId="17204"/>
    <cellStyle name="Input 6 2 6 2" xfId="22757"/>
    <cellStyle name="Input 6 2 6 2 2" xfId="32437"/>
    <cellStyle name="Input 6 2 6 3" xfId="18767"/>
    <cellStyle name="Input 6 2 6 3 2" xfId="28447"/>
    <cellStyle name="Input 6 2 6 4" xfId="21181"/>
    <cellStyle name="Input 6 2 6 4 2" xfId="30861"/>
    <cellStyle name="Input 6 2 6 5" xfId="26723"/>
    <cellStyle name="Input 6 2 6 6" xfId="26362"/>
    <cellStyle name="Input 6 2 7" xfId="17249"/>
    <cellStyle name="Input 6 2 7 2" xfId="22802"/>
    <cellStyle name="Input 6 2 7 2 2" xfId="32482"/>
    <cellStyle name="Input 6 2 7 3" xfId="21615"/>
    <cellStyle name="Input 6 2 7 3 2" xfId="31295"/>
    <cellStyle name="Input 6 2 7 4" xfId="24664"/>
    <cellStyle name="Input 6 2 7 4 2" xfId="34344"/>
    <cellStyle name="Input 6 2 7 5" xfId="26349"/>
    <cellStyle name="Input 6 2 8" xfId="21681"/>
    <cellStyle name="Input 6 2 8 2" xfId="31361"/>
    <cellStyle name="Input 6 2 9" xfId="18671"/>
    <cellStyle name="Input 6 2 9 2" xfId="28351"/>
    <cellStyle name="Input 6 3" xfId="16029"/>
    <cellStyle name="Input 6 3 10" xfId="25453"/>
    <cellStyle name="Input 6 3 2" xfId="16301"/>
    <cellStyle name="Input 6 3 2 2" xfId="16771"/>
    <cellStyle name="Input 6 3 2 2 2" xfId="17641"/>
    <cellStyle name="Input 6 3 2 2 2 2" xfId="23201"/>
    <cellStyle name="Input 6 3 2 2 2 2 2" xfId="32881"/>
    <cellStyle name="Input 6 3 2 2 2 3" xfId="18518"/>
    <cellStyle name="Input 6 3 2 2 2 3 2" xfId="28198"/>
    <cellStyle name="Input 6 3 2 2 2 4" xfId="19423"/>
    <cellStyle name="Input 6 3 2 2 2 4 2" xfId="29103"/>
    <cellStyle name="Input 6 3 2 2 2 5" xfId="27123"/>
    <cellStyle name="Input 6 3 2 2 2 6" xfId="27325"/>
    <cellStyle name="Input 6 3 2 2 3" xfId="18322"/>
    <cellStyle name="Input 6 3 2 2 3 2" xfId="23882"/>
    <cellStyle name="Input 6 3 2 2 3 2 2" xfId="33562"/>
    <cellStyle name="Input 6 3 2 2 3 3" xfId="24582"/>
    <cellStyle name="Input 6 3 2 2 3 3 2" xfId="34262"/>
    <cellStyle name="Input 6 3 2 2 3 4" xfId="24687"/>
    <cellStyle name="Input 6 3 2 2 3 4 2" xfId="34367"/>
    <cellStyle name="Input 6 3 2 2 3 5" xfId="28006"/>
    <cellStyle name="Input 6 3 2 2 4" xfId="22377"/>
    <cellStyle name="Input 6 3 2 2 4 2" xfId="32057"/>
    <cellStyle name="Input 6 3 2 2 5" xfId="24208"/>
    <cellStyle name="Input 6 3 2 2 5 2" xfId="33888"/>
    <cellStyle name="Input 6 3 2 2 6" xfId="21087"/>
    <cellStyle name="Input 6 3 2 2 6 2" xfId="30767"/>
    <cellStyle name="Input 6 3 2 2 7" xfId="25719"/>
    <cellStyle name="Input 6 3 2 3" xfId="16637"/>
    <cellStyle name="Input 6 3 2 3 2" xfId="17405"/>
    <cellStyle name="Input 6 3 2 3 2 2" xfId="22965"/>
    <cellStyle name="Input 6 3 2 3 2 2 2" xfId="32645"/>
    <cellStyle name="Input 6 3 2 3 2 3" xfId="20787"/>
    <cellStyle name="Input 6 3 2 3 2 3 2" xfId="30467"/>
    <cellStyle name="Input 6 3 2 3 2 4" xfId="19193"/>
    <cellStyle name="Input 6 3 2 3 2 4 2" xfId="28873"/>
    <cellStyle name="Input 6 3 2 3 2 5" xfId="26887"/>
    <cellStyle name="Input 6 3 2 3 2 6" xfId="25117"/>
    <cellStyle name="Input 6 3 2 3 3" xfId="18086"/>
    <cellStyle name="Input 6 3 2 3 3 2" xfId="23646"/>
    <cellStyle name="Input 6 3 2 3 3 2 2" xfId="33326"/>
    <cellStyle name="Input 6 3 2 3 3 3" xfId="20949"/>
    <cellStyle name="Input 6 3 2 3 3 3 2" xfId="30629"/>
    <cellStyle name="Input 6 3 2 3 3 4" xfId="20926"/>
    <cellStyle name="Input 6 3 2 3 3 4 2" xfId="30606"/>
    <cellStyle name="Input 6 3 2 3 3 5" xfId="27770"/>
    <cellStyle name="Input 6 3 2 3 4" xfId="22141"/>
    <cellStyle name="Input 6 3 2 3 4 2" xfId="31821"/>
    <cellStyle name="Input 6 3 2 3 5" xfId="19099"/>
    <cellStyle name="Input 6 3 2 3 5 2" xfId="28779"/>
    <cellStyle name="Input 6 3 2 3 6" xfId="21195"/>
    <cellStyle name="Input 6 3 2 3 6 2" xfId="30875"/>
    <cellStyle name="Input 6 3 2 3 7" xfId="25355"/>
    <cellStyle name="Input 6 3 2 4" xfId="17337"/>
    <cellStyle name="Input 6 3 2 4 2" xfId="22897"/>
    <cellStyle name="Input 6 3 2 4 2 2" xfId="32577"/>
    <cellStyle name="Input 6 3 2 4 3" xfId="24072"/>
    <cellStyle name="Input 6 3 2 4 3 2" xfId="33752"/>
    <cellStyle name="Input 6 3 2 4 4" xfId="18723"/>
    <cellStyle name="Input 6 3 2 4 4 2" xfId="28403"/>
    <cellStyle name="Input 6 3 2 4 5" xfId="26822"/>
    <cellStyle name="Input 6 3 2 4 6" xfId="26364"/>
    <cellStyle name="Input 6 3 2 5" xfId="17816"/>
    <cellStyle name="Input 6 3 2 5 2" xfId="23376"/>
    <cellStyle name="Input 6 3 2 5 2 2" xfId="33056"/>
    <cellStyle name="Input 6 3 2 5 3" xfId="20056"/>
    <cellStyle name="Input 6 3 2 5 3 2" xfId="29736"/>
    <cellStyle name="Input 6 3 2 5 4" xfId="19888"/>
    <cellStyle name="Input 6 3 2 5 4 2" xfId="29568"/>
    <cellStyle name="Input 6 3 2 5 5" xfId="27500"/>
    <cellStyle name="Input 6 3 2 6" xfId="21871"/>
    <cellStyle name="Input 6 3 2 6 2" xfId="31551"/>
    <cellStyle name="Input 6 3 2 7" xfId="21542"/>
    <cellStyle name="Input 6 3 2 7 2" xfId="31222"/>
    <cellStyle name="Input 6 3 2 8" xfId="18763"/>
    <cellStyle name="Input 6 3 2 8 2" xfId="28443"/>
    <cellStyle name="Input 6 3 2 9" xfId="25988"/>
    <cellStyle name="Input 6 3 3" xfId="16193"/>
    <cellStyle name="Input 6 3 3 2" xfId="17533"/>
    <cellStyle name="Input 6 3 3 2 2" xfId="23093"/>
    <cellStyle name="Input 6 3 3 2 2 2" xfId="32773"/>
    <cellStyle name="Input 6 3 3 2 3" xfId="18688"/>
    <cellStyle name="Input 6 3 3 2 3 2" xfId="28368"/>
    <cellStyle name="Input 6 3 3 2 4" xfId="19914"/>
    <cellStyle name="Input 6 3 3 2 4 2" xfId="29594"/>
    <cellStyle name="Input 6 3 3 2 5" xfId="27015"/>
    <cellStyle name="Input 6 3 3 2 6" xfId="25065"/>
    <cellStyle name="Input 6 3 3 3" xfId="18214"/>
    <cellStyle name="Input 6 3 3 3 2" xfId="23774"/>
    <cellStyle name="Input 6 3 3 3 2 2" xfId="33454"/>
    <cellStyle name="Input 6 3 3 3 3" xfId="24207"/>
    <cellStyle name="Input 6 3 3 3 3 2" xfId="33887"/>
    <cellStyle name="Input 6 3 3 3 4" xfId="24765"/>
    <cellStyle name="Input 6 3 3 3 4 2" xfId="34445"/>
    <cellStyle name="Input 6 3 3 3 5" xfId="27898"/>
    <cellStyle name="Input 6 3 3 4" xfId="22269"/>
    <cellStyle name="Input 6 3 3 4 2" xfId="31949"/>
    <cellStyle name="Input 6 3 3 5" xfId="19031"/>
    <cellStyle name="Input 6 3 3 5 2" xfId="28711"/>
    <cellStyle name="Input 6 3 3 6" xfId="19685"/>
    <cellStyle name="Input 6 3 3 6 2" xfId="29365"/>
    <cellStyle name="Input 6 3 3 7" xfId="25231"/>
    <cellStyle name="Input 6 3 4" xfId="16529"/>
    <cellStyle name="Input 6 3 4 2" xfId="16957"/>
    <cellStyle name="Input 6 3 4 2 2" xfId="22510"/>
    <cellStyle name="Input 6 3 4 2 2 2" xfId="32190"/>
    <cellStyle name="Input 6 3 4 2 3" xfId="24321"/>
    <cellStyle name="Input 6 3 4 2 3 2" xfId="34001"/>
    <cellStyle name="Input 6 3 4 2 4" xfId="19581"/>
    <cellStyle name="Input 6 3 4 2 4 2" xfId="29261"/>
    <cellStyle name="Input 6 3 4 2 5" xfId="26492"/>
    <cellStyle name="Input 6 3 4 2 6" xfId="25292"/>
    <cellStyle name="Input 6 3 4 3" xfId="17978"/>
    <cellStyle name="Input 6 3 4 3 2" xfId="23538"/>
    <cellStyle name="Input 6 3 4 3 2 2" xfId="33218"/>
    <cellStyle name="Input 6 3 4 3 3" xfId="20139"/>
    <cellStyle name="Input 6 3 4 3 3 2" xfId="29819"/>
    <cellStyle name="Input 6 3 4 3 4" xfId="22842"/>
    <cellStyle name="Input 6 3 4 3 4 2" xfId="32522"/>
    <cellStyle name="Input 6 3 4 3 5" xfId="27662"/>
    <cellStyle name="Input 6 3 4 4" xfId="22033"/>
    <cellStyle name="Input 6 3 4 4 2" xfId="31713"/>
    <cellStyle name="Input 6 3 4 5" xfId="21259"/>
    <cellStyle name="Input 6 3 4 5 2" xfId="30939"/>
    <cellStyle name="Input 6 3 4 6" xfId="20621"/>
    <cellStyle name="Input 6 3 4 6 2" xfId="30301"/>
    <cellStyle name="Input 6 3 4 7" xfId="26225"/>
    <cellStyle name="Input 6 3 5" xfId="17185"/>
    <cellStyle name="Input 6 3 5 2" xfId="22738"/>
    <cellStyle name="Input 6 3 5 2 2" xfId="32418"/>
    <cellStyle name="Input 6 3 5 3" xfId="19871"/>
    <cellStyle name="Input 6 3 5 3 2" xfId="29551"/>
    <cellStyle name="Input 6 3 5 4" xfId="20600"/>
    <cellStyle name="Input 6 3 5 4 2" xfId="30280"/>
    <cellStyle name="Input 6 3 5 5" xfId="26706"/>
    <cellStyle name="Input 6 3 5 6" xfId="26373"/>
    <cellStyle name="Input 6 3 6" xfId="17708"/>
    <cellStyle name="Input 6 3 6 2" xfId="23268"/>
    <cellStyle name="Input 6 3 6 2 2" xfId="32948"/>
    <cellStyle name="Input 6 3 6 3" xfId="20777"/>
    <cellStyle name="Input 6 3 6 3 2" xfId="30457"/>
    <cellStyle name="Input 6 3 6 4" xfId="18933"/>
    <cellStyle name="Input 6 3 6 4 2" xfId="28613"/>
    <cellStyle name="Input 6 3 6 5" xfId="27392"/>
    <cellStyle name="Input 6 3 7" xfId="21759"/>
    <cellStyle name="Input 6 3 7 2" xfId="31439"/>
    <cellStyle name="Input 6 3 8" xfId="21242"/>
    <cellStyle name="Input 6 3 8 2" xfId="30922"/>
    <cellStyle name="Input 6 3 9" xfId="18524"/>
    <cellStyle name="Input 6 3 9 2" xfId="28204"/>
    <cellStyle name="Input 6 4" xfId="16422"/>
    <cellStyle name="Input 6 4 2" xfId="17034"/>
    <cellStyle name="Input 6 4 2 2" xfId="22587"/>
    <cellStyle name="Input 6 4 2 2 2" xfId="32267"/>
    <cellStyle name="Input 6 4 2 3" xfId="21106"/>
    <cellStyle name="Input 6 4 2 3 2" xfId="30786"/>
    <cellStyle name="Input 6 4 2 4" xfId="18703"/>
    <cellStyle name="Input 6 4 2 4 2" xfId="28383"/>
    <cellStyle name="Input 6 4 2 5" xfId="26569"/>
    <cellStyle name="Input 6 4 2 6" xfId="25777"/>
    <cellStyle name="Input 6 4 3" xfId="17871"/>
    <cellStyle name="Input 6 4 3 2" xfId="23431"/>
    <cellStyle name="Input 6 4 3 2 2" xfId="33111"/>
    <cellStyle name="Input 6 4 3 3" xfId="18382"/>
    <cellStyle name="Input 6 4 3 3 2" xfId="28062"/>
    <cellStyle name="Input 6 4 3 4" xfId="19329"/>
    <cellStyle name="Input 6 4 3 4 2" xfId="29009"/>
    <cellStyle name="Input 6 4 3 5" xfId="27555"/>
    <cellStyle name="Input 6 4 4" xfId="21926"/>
    <cellStyle name="Input 6 4 4 2" xfId="31606"/>
    <cellStyle name="Input 6 4 5" xfId="19271"/>
    <cellStyle name="Input 6 4 5 2" xfId="28951"/>
    <cellStyle name="Input 6 4 6" xfId="24176"/>
    <cellStyle name="Input 6 4 6 2" xfId="33856"/>
    <cellStyle name="Input 6 4 7" xfId="25176"/>
    <cellStyle name="Input 6 5" xfId="24058"/>
    <cellStyle name="Input 6 5 2" xfId="33738"/>
    <cellStyle name="Input 7" xfId="154"/>
    <cellStyle name="Input 7 2" xfId="15959"/>
    <cellStyle name="Input 7 2 10" xfId="20238"/>
    <cellStyle name="Input 7 2 10 2" xfId="29918"/>
    <cellStyle name="Input 7 2 11" xfId="25838"/>
    <cellStyle name="Input 7 2 2" xfId="16042"/>
    <cellStyle name="Input 7 2 2 2" xfId="16223"/>
    <cellStyle name="Input 7 2 2 2 2" xfId="17563"/>
    <cellStyle name="Input 7 2 2 2 2 2" xfId="23123"/>
    <cellStyle name="Input 7 2 2 2 2 2 2" xfId="32803"/>
    <cellStyle name="Input 7 2 2 2 2 3" xfId="20763"/>
    <cellStyle name="Input 7 2 2 2 2 3 2" xfId="30443"/>
    <cellStyle name="Input 7 2 2 2 2 4" xfId="19847"/>
    <cellStyle name="Input 7 2 2 2 2 4 2" xfId="29527"/>
    <cellStyle name="Input 7 2 2 2 2 5" xfId="27045"/>
    <cellStyle name="Input 7 2 2 2 2 6" xfId="27247"/>
    <cellStyle name="Input 7 2 2 2 3" xfId="18244"/>
    <cellStyle name="Input 7 2 2 2 3 2" xfId="23804"/>
    <cellStyle name="Input 7 2 2 2 3 2 2" xfId="33484"/>
    <cellStyle name="Input 7 2 2 2 3 3" xfId="19237"/>
    <cellStyle name="Input 7 2 2 2 3 3 2" xfId="28917"/>
    <cellStyle name="Input 7 2 2 2 3 4" xfId="25053"/>
    <cellStyle name="Input 7 2 2 2 3 4 2" xfId="34733"/>
    <cellStyle name="Input 7 2 2 2 3 5" xfId="27928"/>
    <cellStyle name="Input 7 2 2 2 4" xfId="22299"/>
    <cellStyle name="Input 7 2 2 2 4 2" xfId="31979"/>
    <cellStyle name="Input 7 2 2 2 5" xfId="19868"/>
    <cellStyle name="Input 7 2 2 2 5 2" xfId="29548"/>
    <cellStyle name="Input 7 2 2 2 6" xfId="18944"/>
    <cellStyle name="Input 7 2 2 2 6 2" xfId="28624"/>
    <cellStyle name="Input 7 2 2 2 7" xfId="25371"/>
    <cellStyle name="Input 7 2 2 3" xfId="16559"/>
    <cellStyle name="Input 7 2 2 3 2" xfId="17140"/>
    <cellStyle name="Input 7 2 2 3 2 2" xfId="22693"/>
    <cellStyle name="Input 7 2 2 3 2 2 2" xfId="32373"/>
    <cellStyle name="Input 7 2 2 3 2 3" xfId="20159"/>
    <cellStyle name="Input 7 2 2 3 2 3 2" xfId="29839"/>
    <cellStyle name="Input 7 2 2 3 2 4" xfId="24439"/>
    <cellStyle name="Input 7 2 2 3 2 4 2" xfId="34119"/>
    <cellStyle name="Input 7 2 2 3 2 5" xfId="26666"/>
    <cellStyle name="Input 7 2 2 3 2 6" xfId="25298"/>
    <cellStyle name="Input 7 2 2 3 3" xfId="18008"/>
    <cellStyle name="Input 7 2 2 3 3 2" xfId="23568"/>
    <cellStyle name="Input 7 2 2 3 3 2 2" xfId="33248"/>
    <cellStyle name="Input 7 2 2 3 3 3" xfId="18561"/>
    <cellStyle name="Input 7 2 2 3 3 3 2" xfId="28241"/>
    <cellStyle name="Input 7 2 2 3 3 4" xfId="24715"/>
    <cellStyle name="Input 7 2 2 3 3 4 2" xfId="34395"/>
    <cellStyle name="Input 7 2 2 3 3 5" xfId="27692"/>
    <cellStyle name="Input 7 2 2 3 4" xfId="22063"/>
    <cellStyle name="Input 7 2 2 3 4 2" xfId="31743"/>
    <cellStyle name="Input 7 2 2 3 5" xfId="20343"/>
    <cellStyle name="Input 7 2 2 3 5 2" xfId="30023"/>
    <cellStyle name="Input 7 2 2 3 6" xfId="19266"/>
    <cellStyle name="Input 7 2 2 3 6 2" xfId="28946"/>
    <cellStyle name="Input 7 2 2 3 7" xfId="25984"/>
    <cellStyle name="Input 7 2 2 4" xfId="17223"/>
    <cellStyle name="Input 7 2 2 4 2" xfId="22776"/>
    <cellStyle name="Input 7 2 2 4 2 2" xfId="32456"/>
    <cellStyle name="Input 7 2 2 4 3" xfId="19030"/>
    <cellStyle name="Input 7 2 2 4 3 2" xfId="28710"/>
    <cellStyle name="Input 7 2 2 4 4" xfId="18652"/>
    <cellStyle name="Input 7 2 2 4 4 2" xfId="28332"/>
    <cellStyle name="Input 7 2 2 4 5" xfId="26738"/>
    <cellStyle name="Input 7 2 2 4 6" xfId="26383"/>
    <cellStyle name="Input 7 2 2 5" xfId="17738"/>
    <cellStyle name="Input 7 2 2 5 2" xfId="23298"/>
    <cellStyle name="Input 7 2 2 5 2 2" xfId="32978"/>
    <cellStyle name="Input 7 2 2 5 3" xfId="24082"/>
    <cellStyle name="Input 7 2 2 5 3 2" xfId="33762"/>
    <cellStyle name="Input 7 2 2 5 4" xfId="21607"/>
    <cellStyle name="Input 7 2 2 5 4 2" xfId="31287"/>
    <cellStyle name="Input 7 2 2 5 5" xfId="27422"/>
    <cellStyle name="Input 7 2 2 6" xfId="21789"/>
    <cellStyle name="Input 7 2 2 6 2" xfId="31469"/>
    <cellStyle name="Input 7 2 2 7" xfId="24049"/>
    <cellStyle name="Input 7 2 2 7 2" xfId="33729"/>
    <cellStyle name="Input 7 2 2 8" xfId="24464"/>
    <cellStyle name="Input 7 2 2 8 2" xfId="34144"/>
    <cellStyle name="Input 7 2 2 9" xfId="25982"/>
    <cellStyle name="Input 7 2 3" xfId="16136"/>
    <cellStyle name="Input 7 2 3 2" xfId="16681"/>
    <cellStyle name="Input 7 2 3 2 2" xfId="17483"/>
    <cellStyle name="Input 7 2 3 2 2 2" xfId="23043"/>
    <cellStyle name="Input 7 2 3 2 2 2 2" xfId="32723"/>
    <cellStyle name="Input 7 2 3 2 2 3" xfId="20983"/>
    <cellStyle name="Input 7 2 3 2 2 3 2" xfId="30663"/>
    <cellStyle name="Input 7 2 3 2 2 4" xfId="20991"/>
    <cellStyle name="Input 7 2 3 2 2 4 2" xfId="30671"/>
    <cellStyle name="Input 7 2 3 2 2 5" xfId="26965"/>
    <cellStyle name="Input 7 2 3 2 2 6" xfId="25274"/>
    <cellStyle name="Input 7 2 3 2 3" xfId="18164"/>
    <cellStyle name="Input 7 2 3 2 3 2" xfId="23724"/>
    <cellStyle name="Input 7 2 3 2 3 2 2" xfId="33404"/>
    <cellStyle name="Input 7 2 3 2 3 3" xfId="24531"/>
    <cellStyle name="Input 7 2 3 2 3 3 2" xfId="34211"/>
    <cellStyle name="Input 7 2 3 2 3 4" xfId="24787"/>
    <cellStyle name="Input 7 2 3 2 3 4 2" xfId="34467"/>
    <cellStyle name="Input 7 2 3 2 3 5" xfId="27848"/>
    <cellStyle name="Input 7 2 3 2 4" xfId="22219"/>
    <cellStyle name="Input 7 2 3 2 4 2" xfId="31899"/>
    <cellStyle name="Input 7 2 3 2 5" xfId="21054"/>
    <cellStyle name="Input 7 2 3 2 5 2" xfId="30734"/>
    <cellStyle name="Input 7 2 3 2 6" xfId="20992"/>
    <cellStyle name="Input 7 2 3 2 6 2" xfId="30672"/>
    <cellStyle name="Input 7 2 3 2 7" xfId="25768"/>
    <cellStyle name="Input 7 2 3 3" xfId="16479"/>
    <cellStyle name="Input 7 2 3 3 2" xfId="17167"/>
    <cellStyle name="Input 7 2 3 3 2 2" xfId="22720"/>
    <cellStyle name="Input 7 2 3 3 2 2 2" xfId="32400"/>
    <cellStyle name="Input 7 2 3 3 2 3" xfId="24167"/>
    <cellStyle name="Input 7 2 3 3 2 3 2" xfId="33847"/>
    <cellStyle name="Input 7 2 3 3 2 4" xfId="20697"/>
    <cellStyle name="Input 7 2 3 3 2 4 2" xfId="30377"/>
    <cellStyle name="Input 7 2 3 3 2 5" xfId="26693"/>
    <cellStyle name="Input 7 2 3 3 2 6" xfId="27169"/>
    <cellStyle name="Input 7 2 3 3 3" xfId="17928"/>
    <cellStyle name="Input 7 2 3 3 3 2" xfId="23488"/>
    <cellStyle name="Input 7 2 3 3 3 2 2" xfId="33168"/>
    <cellStyle name="Input 7 2 3 3 3 3" xfId="18984"/>
    <cellStyle name="Input 7 2 3 3 3 3 2" xfId="28664"/>
    <cellStyle name="Input 7 2 3 3 3 4" xfId="24772"/>
    <cellStyle name="Input 7 2 3 3 3 4 2" xfId="34452"/>
    <cellStyle name="Input 7 2 3 3 3 5" xfId="27612"/>
    <cellStyle name="Input 7 2 3 3 4" xfId="21983"/>
    <cellStyle name="Input 7 2 3 3 4 2" xfId="31663"/>
    <cellStyle name="Input 7 2 3 3 5" xfId="20090"/>
    <cellStyle name="Input 7 2 3 3 5 2" xfId="29770"/>
    <cellStyle name="Input 7 2 3 3 6" xfId="21253"/>
    <cellStyle name="Input 7 2 3 3 6 2" xfId="30933"/>
    <cellStyle name="Input 7 2 3 3 7" xfId="25299"/>
    <cellStyle name="Input 7 2 3 4" xfId="17215"/>
    <cellStyle name="Input 7 2 3 4 2" xfId="22768"/>
    <cellStyle name="Input 7 2 3 4 2 2" xfId="32448"/>
    <cellStyle name="Input 7 2 3 4 3" xfId="19993"/>
    <cellStyle name="Input 7 2 3 4 3 2" xfId="29673"/>
    <cellStyle name="Input 7 2 3 4 4" xfId="21517"/>
    <cellStyle name="Input 7 2 3 4 4 2" xfId="31197"/>
    <cellStyle name="Input 7 2 3 4 5" xfId="26732"/>
    <cellStyle name="Input 7 2 3 4 6" xfId="27178"/>
    <cellStyle name="Input 7 2 3 5" xfId="17307"/>
    <cellStyle name="Input 7 2 3 5 2" xfId="22867"/>
    <cellStyle name="Input 7 2 3 5 2 2" xfId="32547"/>
    <cellStyle name="Input 7 2 3 5 3" xfId="20016"/>
    <cellStyle name="Input 7 2 3 5 3 2" xfId="29696"/>
    <cellStyle name="Input 7 2 3 5 4" xfId="20589"/>
    <cellStyle name="Input 7 2 3 5 4 2" xfId="30269"/>
    <cellStyle name="Input 7 2 3 5 5" xfId="26333"/>
    <cellStyle name="Input 7 2 3 6" xfId="21705"/>
    <cellStyle name="Input 7 2 3 6 2" xfId="31385"/>
    <cellStyle name="Input 7 2 3 7" xfId="24384"/>
    <cellStyle name="Input 7 2 3 7 2" xfId="34064"/>
    <cellStyle name="Input 7 2 3 8" xfId="24203"/>
    <cellStyle name="Input 7 2 3 8 2" xfId="33883"/>
    <cellStyle name="Input 7 2 3 9" xfId="26016"/>
    <cellStyle name="Input 7 2 4" xfId="16088"/>
    <cellStyle name="Input 7 2 4 2" xfId="17435"/>
    <cellStyle name="Input 7 2 4 2 2" xfId="22995"/>
    <cellStyle name="Input 7 2 4 2 2 2" xfId="32675"/>
    <cellStyle name="Input 7 2 4 2 3" xfId="20844"/>
    <cellStyle name="Input 7 2 4 2 3 2" xfId="30524"/>
    <cellStyle name="Input 7 2 4 2 4" xfId="20007"/>
    <cellStyle name="Input 7 2 4 2 4 2" xfId="29687"/>
    <cellStyle name="Input 7 2 4 2 5" xfId="26917"/>
    <cellStyle name="Input 7 2 4 2 6" xfId="25677"/>
    <cellStyle name="Input 7 2 4 3" xfId="18116"/>
    <cellStyle name="Input 7 2 4 3 2" xfId="23676"/>
    <cellStyle name="Input 7 2 4 3 2 2" xfId="33356"/>
    <cellStyle name="Input 7 2 4 3 3" xfId="24205"/>
    <cellStyle name="Input 7 2 4 3 3 2" xfId="33885"/>
    <cellStyle name="Input 7 2 4 3 4" xfId="20799"/>
    <cellStyle name="Input 7 2 4 3 4 2" xfId="30479"/>
    <cellStyle name="Input 7 2 4 3 5" xfId="27800"/>
    <cellStyle name="Input 7 2 4 4" xfId="22171"/>
    <cellStyle name="Input 7 2 4 4 2" xfId="31851"/>
    <cellStyle name="Input 7 2 4 5" xfId="18934"/>
    <cellStyle name="Input 7 2 4 5 2" xfId="28614"/>
    <cellStyle name="Input 7 2 4 6" xfId="19151"/>
    <cellStyle name="Input 7 2 4 6 2" xfId="28831"/>
    <cellStyle name="Input 7 2 4 7" xfId="25505"/>
    <cellStyle name="Input 7 2 5" xfId="16431"/>
    <cellStyle name="Input 7 2 5 2" xfId="16969"/>
    <cellStyle name="Input 7 2 5 2 2" xfId="22522"/>
    <cellStyle name="Input 7 2 5 2 2 2" xfId="32202"/>
    <cellStyle name="Input 7 2 5 2 3" xfId="20630"/>
    <cellStyle name="Input 7 2 5 2 3 2" xfId="30310"/>
    <cellStyle name="Input 7 2 5 2 4" xfId="24689"/>
    <cellStyle name="Input 7 2 5 2 4 2" xfId="34369"/>
    <cellStyle name="Input 7 2 5 2 5" xfId="26504"/>
    <cellStyle name="Input 7 2 5 2 6" xfId="26130"/>
    <cellStyle name="Input 7 2 5 3" xfId="17880"/>
    <cellStyle name="Input 7 2 5 3 2" xfId="23440"/>
    <cellStyle name="Input 7 2 5 3 2 2" xfId="33120"/>
    <cellStyle name="Input 7 2 5 3 3" xfId="18927"/>
    <cellStyle name="Input 7 2 5 3 3 2" xfId="28607"/>
    <cellStyle name="Input 7 2 5 3 4" xfId="20592"/>
    <cellStyle name="Input 7 2 5 3 4 2" xfId="30272"/>
    <cellStyle name="Input 7 2 5 3 5" xfId="27564"/>
    <cellStyle name="Input 7 2 5 4" xfId="21935"/>
    <cellStyle name="Input 7 2 5 4 2" xfId="31615"/>
    <cellStyle name="Input 7 2 5 5" xfId="20160"/>
    <cellStyle name="Input 7 2 5 5 2" xfId="29840"/>
    <cellStyle name="Input 7 2 5 6" xfId="21561"/>
    <cellStyle name="Input 7 2 5 6 2" xfId="31241"/>
    <cellStyle name="Input 7 2 5 7" xfId="25450"/>
    <cellStyle name="Input 7 2 6" xfId="17095"/>
    <cellStyle name="Input 7 2 6 2" xfId="22648"/>
    <cellStyle name="Input 7 2 6 2 2" xfId="32328"/>
    <cellStyle name="Input 7 2 6 3" xfId="19004"/>
    <cellStyle name="Input 7 2 6 3 2" xfId="28684"/>
    <cellStyle name="Input 7 2 6 4" xfId="19226"/>
    <cellStyle name="Input 7 2 6 4 2" xfId="28906"/>
    <cellStyle name="Input 7 2 6 5" xfId="26625"/>
    <cellStyle name="Input 7 2 6 6" xfId="25859"/>
    <cellStyle name="Input 7 2 7" xfId="17287"/>
    <cellStyle name="Input 7 2 7 2" xfId="22844"/>
    <cellStyle name="Input 7 2 7 2 2" xfId="32524"/>
    <cellStyle name="Input 7 2 7 3" xfId="20346"/>
    <cellStyle name="Input 7 2 7 3 2" xfId="30026"/>
    <cellStyle name="Input 7 2 7 4" xfId="19976"/>
    <cellStyle name="Input 7 2 7 4 2" xfId="29656"/>
    <cellStyle name="Input 7 2 7 5" xfId="27154"/>
    <cellStyle name="Input 7 2 8" xfId="21656"/>
    <cellStyle name="Input 7 2 8 2" xfId="31336"/>
    <cellStyle name="Input 7 2 9" xfId="24460"/>
    <cellStyle name="Input 7 2 9 2" xfId="34140"/>
    <cellStyle name="Input 7 3" xfId="16003"/>
    <cellStyle name="Input 7 3 10" xfId="25338"/>
    <cellStyle name="Input 7 3 2" xfId="16275"/>
    <cellStyle name="Input 7 3 2 2" xfId="16745"/>
    <cellStyle name="Input 7 3 2 2 2" xfId="17615"/>
    <cellStyle name="Input 7 3 2 2 2 2" xfId="23175"/>
    <cellStyle name="Input 7 3 2 2 2 2 2" xfId="32855"/>
    <cellStyle name="Input 7 3 2 2 2 3" xfId="19015"/>
    <cellStyle name="Input 7 3 2 2 2 3 2" xfId="28695"/>
    <cellStyle name="Input 7 3 2 2 2 4" xfId="24882"/>
    <cellStyle name="Input 7 3 2 2 2 4 2" xfId="34562"/>
    <cellStyle name="Input 7 3 2 2 2 5" xfId="27097"/>
    <cellStyle name="Input 7 3 2 2 2 6" xfId="27299"/>
    <cellStyle name="Input 7 3 2 2 3" xfId="18296"/>
    <cellStyle name="Input 7 3 2 2 3 2" xfId="23856"/>
    <cellStyle name="Input 7 3 2 2 3 2 2" xfId="33536"/>
    <cellStyle name="Input 7 3 2 2 3 3" xfId="24544"/>
    <cellStyle name="Input 7 3 2 2 3 3 2" xfId="34224"/>
    <cellStyle name="Input 7 3 2 2 3 4" xfId="19700"/>
    <cellStyle name="Input 7 3 2 2 3 4 2" xfId="29380"/>
    <cellStyle name="Input 7 3 2 2 3 5" xfId="27980"/>
    <cellStyle name="Input 7 3 2 2 4" xfId="22351"/>
    <cellStyle name="Input 7 3 2 2 4 2" xfId="32031"/>
    <cellStyle name="Input 7 3 2 2 5" xfId="19640"/>
    <cellStyle name="Input 7 3 2 2 5 2" xfId="29320"/>
    <cellStyle name="Input 7 3 2 2 6" xfId="20445"/>
    <cellStyle name="Input 7 3 2 2 6 2" xfId="30125"/>
    <cellStyle name="Input 7 3 2 2 7" xfId="26110"/>
    <cellStyle name="Input 7 3 2 3" xfId="16611"/>
    <cellStyle name="Input 7 3 2 3 2" xfId="17379"/>
    <cellStyle name="Input 7 3 2 3 2 2" xfId="22939"/>
    <cellStyle name="Input 7 3 2 3 2 2 2" xfId="32619"/>
    <cellStyle name="Input 7 3 2 3 2 3" xfId="18623"/>
    <cellStyle name="Input 7 3 2 3 2 3 2" xfId="28303"/>
    <cellStyle name="Input 7 3 2 3 2 4" xfId="19059"/>
    <cellStyle name="Input 7 3 2 3 2 4 2" xfId="28739"/>
    <cellStyle name="Input 7 3 2 3 2 5" xfId="26861"/>
    <cellStyle name="Input 7 3 2 3 2 6" xfId="25122"/>
    <cellStyle name="Input 7 3 2 3 3" xfId="18060"/>
    <cellStyle name="Input 7 3 2 3 3 2" xfId="23620"/>
    <cellStyle name="Input 7 3 2 3 3 2 2" xfId="33300"/>
    <cellStyle name="Input 7 3 2 3 3 3" xfId="24192"/>
    <cellStyle name="Input 7 3 2 3 3 3 2" xfId="33872"/>
    <cellStyle name="Input 7 3 2 3 3 4" xfId="19283"/>
    <cellStyle name="Input 7 3 2 3 3 4 2" xfId="28963"/>
    <cellStyle name="Input 7 3 2 3 3 5" xfId="27744"/>
    <cellStyle name="Input 7 3 2 3 4" xfId="22115"/>
    <cellStyle name="Input 7 3 2 3 4 2" xfId="31795"/>
    <cellStyle name="Input 7 3 2 3 5" xfId="20337"/>
    <cellStyle name="Input 7 3 2 3 5 2" xfId="30017"/>
    <cellStyle name="Input 7 3 2 3 6" xfId="18421"/>
    <cellStyle name="Input 7 3 2 3 6 2" xfId="28101"/>
    <cellStyle name="Input 7 3 2 3 7" xfId="26059"/>
    <cellStyle name="Input 7 3 2 4" xfId="17290"/>
    <cellStyle name="Input 7 3 2 4 2" xfId="22847"/>
    <cellStyle name="Input 7 3 2 4 2 2" xfId="32527"/>
    <cellStyle name="Input 7 3 2 4 3" xfId="20891"/>
    <cellStyle name="Input 7 3 2 4 3 2" xfId="30571"/>
    <cellStyle name="Input 7 3 2 4 4" xfId="21189"/>
    <cellStyle name="Input 7 3 2 4 4 2" xfId="30869"/>
    <cellStyle name="Input 7 3 2 4 5" xfId="26788"/>
    <cellStyle name="Input 7 3 2 4 6" xfId="27214"/>
    <cellStyle name="Input 7 3 2 5" xfId="17790"/>
    <cellStyle name="Input 7 3 2 5 2" xfId="23350"/>
    <cellStyle name="Input 7 3 2 5 2 2" xfId="33030"/>
    <cellStyle name="Input 7 3 2 5 3" xfId="21225"/>
    <cellStyle name="Input 7 3 2 5 3 2" xfId="30905"/>
    <cellStyle name="Input 7 3 2 5 4" xfId="24690"/>
    <cellStyle name="Input 7 3 2 5 4 2" xfId="34370"/>
    <cellStyle name="Input 7 3 2 5 5" xfId="27474"/>
    <cellStyle name="Input 7 3 2 6" xfId="21845"/>
    <cellStyle name="Input 7 3 2 6 2" xfId="31525"/>
    <cellStyle name="Input 7 3 2 7" xfId="19084"/>
    <cellStyle name="Input 7 3 2 7 2" xfId="28764"/>
    <cellStyle name="Input 7 3 2 8" xfId="21559"/>
    <cellStyle name="Input 7 3 2 8 2" xfId="31239"/>
    <cellStyle name="Input 7 3 2 9" xfId="25693"/>
    <cellStyle name="Input 7 3 3" xfId="16163"/>
    <cellStyle name="Input 7 3 3 2" xfId="17503"/>
    <cellStyle name="Input 7 3 3 2 2" xfId="23063"/>
    <cellStyle name="Input 7 3 3 2 2 2" xfId="32743"/>
    <cellStyle name="Input 7 3 3 2 3" xfId="19400"/>
    <cellStyle name="Input 7 3 3 2 3 2" xfId="29080"/>
    <cellStyle name="Input 7 3 3 2 4" xfId="18890"/>
    <cellStyle name="Input 7 3 3 2 4 2" xfId="28570"/>
    <cellStyle name="Input 7 3 3 2 5" xfId="26985"/>
    <cellStyle name="Input 7 3 3 2 6" xfId="25182"/>
    <cellStyle name="Input 7 3 3 3" xfId="18184"/>
    <cellStyle name="Input 7 3 3 3 2" xfId="23744"/>
    <cellStyle name="Input 7 3 3 3 2 2" xfId="33424"/>
    <cellStyle name="Input 7 3 3 3 3" xfId="24508"/>
    <cellStyle name="Input 7 3 3 3 3 2" xfId="34188"/>
    <cellStyle name="Input 7 3 3 3 4" xfId="24921"/>
    <cellStyle name="Input 7 3 3 3 4 2" xfId="34601"/>
    <cellStyle name="Input 7 3 3 3 5" xfId="27868"/>
    <cellStyle name="Input 7 3 3 4" xfId="22239"/>
    <cellStyle name="Input 7 3 3 4 2" xfId="31919"/>
    <cellStyle name="Input 7 3 3 5" xfId="20742"/>
    <cellStyle name="Input 7 3 3 5 2" xfId="30422"/>
    <cellStyle name="Input 7 3 3 6" xfId="21084"/>
    <cellStyle name="Input 7 3 3 6 2" xfId="30764"/>
    <cellStyle name="Input 7 3 3 7" xfId="26216"/>
    <cellStyle name="Input 7 3 4" xfId="16499"/>
    <cellStyle name="Input 7 3 4 2" xfId="17028"/>
    <cellStyle name="Input 7 3 4 2 2" xfId="22581"/>
    <cellStyle name="Input 7 3 4 2 2 2" xfId="32261"/>
    <cellStyle name="Input 7 3 4 2 3" xfId="21244"/>
    <cellStyle name="Input 7 3 4 2 3 2" xfId="30924"/>
    <cellStyle name="Input 7 3 4 2 4" xfId="24178"/>
    <cellStyle name="Input 7 3 4 2 4 2" xfId="33858"/>
    <cellStyle name="Input 7 3 4 2 5" xfId="26563"/>
    <cellStyle name="Input 7 3 4 2 6" xfId="25404"/>
    <cellStyle name="Input 7 3 4 3" xfId="17948"/>
    <cellStyle name="Input 7 3 4 3 2" xfId="23508"/>
    <cellStyle name="Input 7 3 4 3 2 2" xfId="33188"/>
    <cellStyle name="Input 7 3 4 3 3" xfId="21519"/>
    <cellStyle name="Input 7 3 4 3 3 2" xfId="31199"/>
    <cellStyle name="Input 7 3 4 3 4" xfId="21492"/>
    <cellStyle name="Input 7 3 4 3 4 2" xfId="31172"/>
    <cellStyle name="Input 7 3 4 3 5" xfId="27632"/>
    <cellStyle name="Input 7 3 4 4" xfId="22003"/>
    <cellStyle name="Input 7 3 4 4 2" xfId="31683"/>
    <cellStyle name="Input 7 3 4 5" xfId="21286"/>
    <cellStyle name="Input 7 3 4 5 2" xfId="30966"/>
    <cellStyle name="Input 7 3 4 6" xfId="19049"/>
    <cellStyle name="Input 7 3 4 6 2" xfId="28729"/>
    <cellStyle name="Input 7 3 4 7" xfId="26097"/>
    <cellStyle name="Input 7 3 5" xfId="17214"/>
    <cellStyle name="Input 7 3 5 2" xfId="22767"/>
    <cellStyle name="Input 7 3 5 2 2" xfId="32447"/>
    <cellStyle name="Input 7 3 5 3" xfId="18626"/>
    <cellStyle name="Input 7 3 5 3 2" xfId="28306"/>
    <cellStyle name="Input 7 3 5 4" xfId="21035"/>
    <cellStyle name="Input 7 3 5 4 2" xfId="30715"/>
    <cellStyle name="Input 7 3 5 5" xfId="26731"/>
    <cellStyle name="Input 7 3 5 6" xfId="26816"/>
    <cellStyle name="Input 7 3 6" xfId="17678"/>
    <cellStyle name="Input 7 3 6 2" xfId="23238"/>
    <cellStyle name="Input 7 3 6 2 2" xfId="32918"/>
    <cellStyle name="Input 7 3 6 3" xfId="19674"/>
    <cellStyle name="Input 7 3 6 3 2" xfId="29354"/>
    <cellStyle name="Input 7 3 6 4" xfId="25032"/>
    <cellStyle name="Input 7 3 6 4 2" xfId="34712"/>
    <cellStyle name="Input 7 3 6 5" xfId="27362"/>
    <cellStyle name="Input 7 3 7" xfId="21729"/>
    <cellStyle name="Input 7 3 7 2" xfId="31409"/>
    <cellStyle name="Input 7 3 8" xfId="19906"/>
    <cellStyle name="Input 7 3 8 2" xfId="29586"/>
    <cellStyle name="Input 7 3 9" xfId="21570"/>
    <cellStyle name="Input 7 3 9 2" xfId="31250"/>
    <cellStyle name="Input 7 4" xfId="16397"/>
    <cellStyle name="Input 7 4 2" xfId="16937"/>
    <cellStyle name="Input 7 4 2 2" xfId="22490"/>
    <cellStyle name="Input 7 4 2 2 2" xfId="32170"/>
    <cellStyle name="Input 7 4 2 3" xfId="20278"/>
    <cellStyle name="Input 7 4 2 3 2" xfId="29958"/>
    <cellStyle name="Input 7 4 2 4" xfId="21284"/>
    <cellStyle name="Input 7 4 2 4 2" xfId="30964"/>
    <cellStyle name="Input 7 4 2 5" xfId="26472"/>
    <cellStyle name="Input 7 4 2 6" xfId="26134"/>
    <cellStyle name="Input 7 4 3" xfId="17846"/>
    <cellStyle name="Input 7 4 3 2" xfId="23406"/>
    <cellStyle name="Input 7 4 3 2 2" xfId="33086"/>
    <cellStyle name="Input 7 4 3 3" xfId="19719"/>
    <cellStyle name="Input 7 4 3 3 2" xfId="29399"/>
    <cellStyle name="Input 7 4 3 4" xfId="20683"/>
    <cellStyle name="Input 7 4 3 4 2" xfId="30363"/>
    <cellStyle name="Input 7 4 3 5" xfId="27530"/>
    <cellStyle name="Input 7 4 4" xfId="21901"/>
    <cellStyle name="Input 7 4 4 2" xfId="31581"/>
    <cellStyle name="Input 7 4 5" xfId="24098"/>
    <cellStyle name="Input 7 4 5 2" xfId="33778"/>
    <cellStyle name="Input 7 4 6" xfId="18504"/>
    <cellStyle name="Input 7 4 6 2" xfId="28184"/>
    <cellStyle name="Input 7 4 7" xfId="25467"/>
    <cellStyle name="Input 7 5" xfId="24513"/>
    <cellStyle name="Input 7 5 2" xfId="34193"/>
    <cellStyle name="Input 8" xfId="34782"/>
    <cellStyle name="Linked Cell" xfId="44" builtinId="24" customBuiltin="1"/>
    <cellStyle name="Linked Cell 2" xfId="157"/>
    <cellStyle name="Linked Cell 3" xfId="235"/>
    <cellStyle name="Linked Cell 4" xfId="319"/>
    <cellStyle name="Linked Cell 5" xfId="812"/>
    <cellStyle name="Linked Cell 6" xfId="1337"/>
    <cellStyle name="Linked Cell 7" xfId="156"/>
    <cellStyle name="Linked Cell 8" xfId="34783"/>
    <cellStyle name="Neutral" xfId="40" builtinId="28" customBuiltin="1"/>
    <cellStyle name="Neutral 2" xfId="159"/>
    <cellStyle name="Neutral 3" xfId="236"/>
    <cellStyle name="Neutral 4" xfId="320"/>
    <cellStyle name="Neutral 5" xfId="813"/>
    <cellStyle name="Neutral 6" xfId="1318"/>
    <cellStyle name="Neutral 7" xfId="158"/>
    <cellStyle name="Neutral 8" xfId="34784"/>
    <cellStyle name="Normal" xfId="0" builtinId="0"/>
    <cellStyle name="Normal 10" xfId="7"/>
    <cellStyle name="Normal 10 2" xfId="186"/>
    <cellStyle name="Normal 11" xfId="8"/>
    <cellStyle name="Normal 11 10" xfId="2317"/>
    <cellStyle name="Normal 11 10 2" xfId="10127"/>
    <cellStyle name="Normal 11 11" xfId="4337"/>
    <cellStyle name="Normal 11 11 2" xfId="12057"/>
    <cellStyle name="Normal 11 12" xfId="6267"/>
    <cellStyle name="Normal 11 12 2" xfId="13987"/>
    <cellStyle name="Normal 11 13" xfId="8197"/>
    <cellStyle name="Normal 11 2" xfId="259"/>
    <cellStyle name="Normal 11 2 10" xfId="4347"/>
    <cellStyle name="Normal 11 2 10 2" xfId="12067"/>
    <cellStyle name="Normal 11 2 11" xfId="6277"/>
    <cellStyle name="Normal 11 2 11 2" xfId="13997"/>
    <cellStyle name="Normal 11 2 12" xfId="8207"/>
    <cellStyle name="Normal 11 2 2" xfId="279"/>
    <cellStyle name="Normal 11 2 2 10" xfId="6297"/>
    <cellStyle name="Normal 11 2 2 10 2" xfId="14017"/>
    <cellStyle name="Normal 11 2 2 11" xfId="8227"/>
    <cellStyle name="Normal 11 2 2 2" xfId="364"/>
    <cellStyle name="Normal 11 2 2 2 10" xfId="8267"/>
    <cellStyle name="Normal 11 2 2 2 2" xfId="444"/>
    <cellStyle name="Normal 11 2 2 2 2 2" xfId="604"/>
    <cellStyle name="Normal 11 2 2 2 2 2 2" xfId="1152"/>
    <cellStyle name="Normal 11 2 2 2 2 2 2 2" xfId="80"/>
    <cellStyle name="Normal 11 2 2 2 2 2 2 2 2" xfId="2309"/>
    <cellStyle name="Normal 11 2 2 2 2 2 2 2 2 2" xfId="10119"/>
    <cellStyle name="Normal 11 2 2 2 2 2 2 2 3" xfId="4329"/>
    <cellStyle name="Normal 11 2 2 2 2 2 2 2 3 2" xfId="12049"/>
    <cellStyle name="Normal 11 2 2 2 2 2 2 2 4" xfId="6259"/>
    <cellStyle name="Normal 11 2 2 2 2 2 2 2 4 2" xfId="13979"/>
    <cellStyle name="Normal 11 2 2 2 2 2 2 2 5" xfId="8189"/>
    <cellStyle name="Normal 11 2 2 2 2 2 2 2 6" xfId="16054"/>
    <cellStyle name="Normal 11 2 2 2 2 2 2 2 7" xfId="34746"/>
    <cellStyle name="Normal 11 2 2 2 2 2 2 2 8" xfId="34792"/>
    <cellStyle name="Normal 11 2 2 2 2 2 2 3" xfId="3109"/>
    <cellStyle name="Normal 11 2 2 2 2 2 2 3 2" xfId="10919"/>
    <cellStyle name="Normal 11 2 2 2 2 2 2 4" xfId="5129"/>
    <cellStyle name="Normal 11 2 2 2 2 2 2 4 2" xfId="12849"/>
    <cellStyle name="Normal 11 2 2 2 2 2 2 5" xfId="7059"/>
    <cellStyle name="Normal 11 2 2 2 2 2 2 5 2" xfId="14779"/>
    <cellStyle name="Normal 11 2 2 2 2 2 2 6" xfId="8989"/>
    <cellStyle name="Normal 11 2 2 2 2 2 3" xfId="1658"/>
    <cellStyle name="Normal 11 2 2 2 2 2 3 2" xfId="3591"/>
    <cellStyle name="Normal 11 2 2 2 2 2 3 2 2" xfId="11401"/>
    <cellStyle name="Normal 11 2 2 2 2 2 3 3" xfId="5611"/>
    <cellStyle name="Normal 11 2 2 2 2 2 3 3 2" xfId="13331"/>
    <cellStyle name="Normal 11 2 2 2 2 2 3 4" xfId="7541"/>
    <cellStyle name="Normal 11 2 2 2 2 2 3 4 2" xfId="15261"/>
    <cellStyle name="Normal 11 2 2 2 2 2 3 5" xfId="9471"/>
    <cellStyle name="Normal 11 2 2 2 2 2 4" xfId="2627"/>
    <cellStyle name="Normal 11 2 2 2 2 2 4 2" xfId="10437"/>
    <cellStyle name="Normal 11 2 2 2 2 2 5" xfId="4647"/>
    <cellStyle name="Normal 11 2 2 2 2 2 5 2" xfId="12367"/>
    <cellStyle name="Normal 11 2 2 2 2 2 6" xfId="6577"/>
    <cellStyle name="Normal 11 2 2 2 2 2 6 2" xfId="14297"/>
    <cellStyle name="Normal 11 2 2 2 2 2 7" xfId="8507"/>
    <cellStyle name="Normal 11 2 2 2 2 3" xfId="766"/>
    <cellStyle name="Normal 11 2 2 2 2 3 2" xfId="1313"/>
    <cellStyle name="Normal 11 2 2 2 2 3 2 2" xfId="2300"/>
    <cellStyle name="Normal 11 2 2 2 2 3 2 2 2" xfId="4233"/>
    <cellStyle name="Normal 11 2 2 2 2 3 2 2 2 2" xfId="12043"/>
    <cellStyle name="Normal 11 2 2 2 2 3 2 2 3" xfId="6253"/>
    <cellStyle name="Normal 11 2 2 2 2 3 2 2 3 2" xfId="13973"/>
    <cellStyle name="Normal 11 2 2 2 2 3 2 2 4" xfId="8183"/>
    <cellStyle name="Normal 11 2 2 2 2 3 2 2 4 2" xfId="15903"/>
    <cellStyle name="Normal 11 2 2 2 2 3 2 2 5" xfId="10113"/>
    <cellStyle name="Normal 11 2 2 2 2 3 2 3" xfId="3270"/>
    <cellStyle name="Normal 11 2 2 2 2 3 2 3 2" xfId="11080"/>
    <cellStyle name="Normal 11 2 2 2 2 3 2 4" xfId="5290"/>
    <cellStyle name="Normal 11 2 2 2 2 3 2 4 2" xfId="13010"/>
    <cellStyle name="Normal 11 2 2 2 2 3 2 5" xfId="7220"/>
    <cellStyle name="Normal 11 2 2 2 2 3 2 5 2" xfId="14940"/>
    <cellStyle name="Normal 11 2 2 2 2 3 2 6" xfId="9150"/>
    <cellStyle name="Normal 11 2 2 2 2 3 3" xfId="1819"/>
    <cellStyle name="Normal 11 2 2 2 2 3 3 2" xfId="3752"/>
    <cellStyle name="Normal 11 2 2 2 2 3 3 2 2" xfId="11562"/>
    <cellStyle name="Normal 11 2 2 2 2 3 3 3" xfId="5772"/>
    <cellStyle name="Normal 11 2 2 2 2 3 3 3 2" xfId="13492"/>
    <cellStyle name="Normal 11 2 2 2 2 3 3 4" xfId="7702"/>
    <cellStyle name="Normal 11 2 2 2 2 3 3 4 2" xfId="15422"/>
    <cellStyle name="Normal 11 2 2 2 2 3 3 5" xfId="9632"/>
    <cellStyle name="Normal 11 2 2 2 2 3 4" xfId="2788"/>
    <cellStyle name="Normal 11 2 2 2 2 3 4 2" xfId="10598"/>
    <cellStyle name="Normal 11 2 2 2 2 3 5" xfId="4808"/>
    <cellStyle name="Normal 11 2 2 2 2 3 5 2" xfId="12528"/>
    <cellStyle name="Normal 11 2 2 2 2 3 6" xfId="6738"/>
    <cellStyle name="Normal 11 2 2 2 2 3 6 2" xfId="14458"/>
    <cellStyle name="Normal 11 2 2 2 2 3 7" xfId="8668"/>
    <cellStyle name="Normal 11 2 2 2 2 4" xfId="992"/>
    <cellStyle name="Normal 11 2 2 2 2 4 2" xfId="1980"/>
    <cellStyle name="Normal 11 2 2 2 2 4 2 2" xfId="3913"/>
    <cellStyle name="Normal 11 2 2 2 2 4 2 2 2" xfId="11723"/>
    <cellStyle name="Normal 11 2 2 2 2 4 2 3" xfId="5933"/>
    <cellStyle name="Normal 11 2 2 2 2 4 2 3 2" xfId="13653"/>
    <cellStyle name="Normal 11 2 2 2 2 4 2 4" xfId="7863"/>
    <cellStyle name="Normal 11 2 2 2 2 4 2 4 2" xfId="15583"/>
    <cellStyle name="Normal 11 2 2 2 2 4 2 5" xfId="9793"/>
    <cellStyle name="Normal 11 2 2 2 2 4 3" xfId="2949"/>
    <cellStyle name="Normal 11 2 2 2 2 4 3 2" xfId="10759"/>
    <cellStyle name="Normal 11 2 2 2 2 4 4" xfId="4969"/>
    <cellStyle name="Normal 11 2 2 2 2 4 4 2" xfId="12689"/>
    <cellStyle name="Normal 11 2 2 2 2 4 5" xfId="6899"/>
    <cellStyle name="Normal 11 2 2 2 2 4 5 2" xfId="14619"/>
    <cellStyle name="Normal 11 2 2 2 2 4 6" xfId="8829"/>
    <cellStyle name="Normal 11 2 2 2 2 5" xfId="1498"/>
    <cellStyle name="Normal 11 2 2 2 2 5 2" xfId="3431"/>
    <cellStyle name="Normal 11 2 2 2 2 5 2 2" xfId="11241"/>
    <cellStyle name="Normal 11 2 2 2 2 5 3" xfId="5451"/>
    <cellStyle name="Normal 11 2 2 2 2 5 3 2" xfId="13171"/>
    <cellStyle name="Normal 11 2 2 2 2 5 4" xfId="7381"/>
    <cellStyle name="Normal 11 2 2 2 2 5 4 2" xfId="15101"/>
    <cellStyle name="Normal 11 2 2 2 2 5 5" xfId="9311"/>
    <cellStyle name="Normal 11 2 2 2 2 6" xfId="2467"/>
    <cellStyle name="Normal 11 2 2 2 2 6 2" xfId="10277"/>
    <cellStyle name="Normal 11 2 2 2 2 7" xfId="4487"/>
    <cellStyle name="Normal 11 2 2 2 2 7 2" xfId="12207"/>
    <cellStyle name="Normal 11 2 2 2 2 8" xfId="6417"/>
    <cellStyle name="Normal 11 2 2 2 2 8 2" xfId="14137"/>
    <cellStyle name="Normal 11 2 2 2 2 9" xfId="8347"/>
    <cellStyle name="Normal 11 2 2 2 3" xfId="524"/>
    <cellStyle name="Normal 11 2 2 2 3 2" xfId="1072"/>
    <cellStyle name="Normal 11 2 2 2 3 2 2" xfId="2060"/>
    <cellStyle name="Normal 11 2 2 2 3 2 2 2" xfId="3993"/>
    <cellStyle name="Normal 11 2 2 2 3 2 2 2 2" xfId="11803"/>
    <cellStyle name="Normal 11 2 2 2 3 2 2 3" xfId="6013"/>
    <cellStyle name="Normal 11 2 2 2 3 2 2 3 2" xfId="13733"/>
    <cellStyle name="Normal 11 2 2 2 3 2 2 4" xfId="7943"/>
    <cellStyle name="Normal 11 2 2 2 3 2 2 4 2" xfId="15663"/>
    <cellStyle name="Normal 11 2 2 2 3 2 2 5" xfId="9873"/>
    <cellStyle name="Normal 11 2 2 2 3 2 3" xfId="3029"/>
    <cellStyle name="Normal 11 2 2 2 3 2 3 2" xfId="10839"/>
    <cellStyle name="Normal 11 2 2 2 3 2 4" xfId="5049"/>
    <cellStyle name="Normal 11 2 2 2 3 2 4 2" xfId="12769"/>
    <cellStyle name="Normal 11 2 2 2 3 2 5" xfId="6979"/>
    <cellStyle name="Normal 11 2 2 2 3 2 5 2" xfId="14699"/>
    <cellStyle name="Normal 11 2 2 2 3 2 6" xfId="8909"/>
    <cellStyle name="Normal 11 2 2 2 3 3" xfId="1578"/>
    <cellStyle name="Normal 11 2 2 2 3 3 2" xfId="3511"/>
    <cellStyle name="Normal 11 2 2 2 3 3 2 2" xfId="11321"/>
    <cellStyle name="Normal 11 2 2 2 3 3 3" xfId="5531"/>
    <cellStyle name="Normal 11 2 2 2 3 3 3 2" xfId="13251"/>
    <cellStyle name="Normal 11 2 2 2 3 3 4" xfId="7461"/>
    <cellStyle name="Normal 11 2 2 2 3 3 4 2" xfId="15181"/>
    <cellStyle name="Normal 11 2 2 2 3 3 5" xfId="9391"/>
    <cellStyle name="Normal 11 2 2 2 3 4" xfId="2547"/>
    <cellStyle name="Normal 11 2 2 2 3 4 2" xfId="10357"/>
    <cellStyle name="Normal 11 2 2 2 3 5" xfId="4567"/>
    <cellStyle name="Normal 11 2 2 2 3 5 2" xfId="12287"/>
    <cellStyle name="Normal 11 2 2 2 3 6" xfId="6497"/>
    <cellStyle name="Normal 11 2 2 2 3 6 2" xfId="14217"/>
    <cellStyle name="Normal 11 2 2 2 3 7" xfId="8427"/>
    <cellStyle name="Normal 11 2 2 2 4" xfId="686"/>
    <cellStyle name="Normal 11 2 2 2 4 2" xfId="1233"/>
    <cellStyle name="Normal 11 2 2 2 4 2 2" xfId="2220"/>
    <cellStyle name="Normal 11 2 2 2 4 2 2 2" xfId="4153"/>
    <cellStyle name="Normal 11 2 2 2 4 2 2 2 2" xfId="11963"/>
    <cellStyle name="Normal 11 2 2 2 4 2 2 3" xfId="6173"/>
    <cellStyle name="Normal 11 2 2 2 4 2 2 3 2" xfId="13893"/>
    <cellStyle name="Normal 11 2 2 2 4 2 2 4" xfId="8103"/>
    <cellStyle name="Normal 11 2 2 2 4 2 2 4 2" xfId="15823"/>
    <cellStyle name="Normal 11 2 2 2 4 2 2 5" xfId="10033"/>
    <cellStyle name="Normal 11 2 2 2 4 2 3" xfId="3190"/>
    <cellStyle name="Normal 11 2 2 2 4 2 3 2" xfId="11000"/>
    <cellStyle name="Normal 11 2 2 2 4 2 4" xfId="5210"/>
    <cellStyle name="Normal 11 2 2 2 4 2 4 2" xfId="12930"/>
    <cellStyle name="Normal 11 2 2 2 4 2 5" xfId="7140"/>
    <cellStyle name="Normal 11 2 2 2 4 2 5 2" xfId="14860"/>
    <cellStyle name="Normal 11 2 2 2 4 2 6" xfId="9070"/>
    <cellStyle name="Normal 11 2 2 2 4 3" xfId="1739"/>
    <cellStyle name="Normal 11 2 2 2 4 3 2" xfId="3672"/>
    <cellStyle name="Normal 11 2 2 2 4 3 2 2" xfId="11482"/>
    <cellStyle name="Normal 11 2 2 2 4 3 3" xfId="5692"/>
    <cellStyle name="Normal 11 2 2 2 4 3 3 2" xfId="13412"/>
    <cellStyle name="Normal 11 2 2 2 4 3 4" xfId="7622"/>
    <cellStyle name="Normal 11 2 2 2 4 3 4 2" xfId="15342"/>
    <cellStyle name="Normal 11 2 2 2 4 3 5" xfId="9552"/>
    <cellStyle name="Normal 11 2 2 2 4 4" xfId="2708"/>
    <cellStyle name="Normal 11 2 2 2 4 4 2" xfId="10518"/>
    <cellStyle name="Normal 11 2 2 2 4 5" xfId="4728"/>
    <cellStyle name="Normal 11 2 2 2 4 5 2" xfId="12448"/>
    <cellStyle name="Normal 11 2 2 2 4 6" xfId="6658"/>
    <cellStyle name="Normal 11 2 2 2 4 6 2" xfId="14378"/>
    <cellStyle name="Normal 11 2 2 2 4 7" xfId="8588"/>
    <cellStyle name="Normal 11 2 2 2 5" xfId="912"/>
    <cellStyle name="Normal 11 2 2 2 5 2" xfId="1900"/>
    <cellStyle name="Normal 11 2 2 2 5 2 2" xfId="3833"/>
    <cellStyle name="Normal 11 2 2 2 5 2 2 2" xfId="11643"/>
    <cellStyle name="Normal 11 2 2 2 5 2 3" xfId="5853"/>
    <cellStyle name="Normal 11 2 2 2 5 2 3 2" xfId="13573"/>
    <cellStyle name="Normal 11 2 2 2 5 2 4" xfId="7783"/>
    <cellStyle name="Normal 11 2 2 2 5 2 4 2" xfId="15503"/>
    <cellStyle name="Normal 11 2 2 2 5 2 5" xfId="9713"/>
    <cellStyle name="Normal 11 2 2 2 5 3" xfId="2869"/>
    <cellStyle name="Normal 11 2 2 2 5 3 2" xfId="10679"/>
    <cellStyle name="Normal 11 2 2 2 5 4" xfId="4889"/>
    <cellStyle name="Normal 11 2 2 2 5 4 2" xfId="12609"/>
    <cellStyle name="Normal 11 2 2 2 5 5" xfId="6819"/>
    <cellStyle name="Normal 11 2 2 2 5 5 2" xfId="14539"/>
    <cellStyle name="Normal 11 2 2 2 5 6" xfId="8749"/>
    <cellStyle name="Normal 11 2 2 2 6" xfId="1418"/>
    <cellStyle name="Normal 11 2 2 2 6 2" xfId="3351"/>
    <cellStyle name="Normal 11 2 2 2 6 2 2" xfId="11161"/>
    <cellStyle name="Normal 11 2 2 2 6 3" xfId="5371"/>
    <cellStyle name="Normal 11 2 2 2 6 3 2" xfId="13091"/>
    <cellStyle name="Normal 11 2 2 2 6 4" xfId="7301"/>
    <cellStyle name="Normal 11 2 2 2 6 4 2" xfId="15021"/>
    <cellStyle name="Normal 11 2 2 2 6 5" xfId="9231"/>
    <cellStyle name="Normal 11 2 2 2 7" xfId="2387"/>
    <cellStyle name="Normal 11 2 2 2 7 2" xfId="10197"/>
    <cellStyle name="Normal 11 2 2 2 8" xfId="4407"/>
    <cellStyle name="Normal 11 2 2 2 8 2" xfId="12127"/>
    <cellStyle name="Normal 11 2 2 2 9" xfId="6337"/>
    <cellStyle name="Normal 11 2 2 2 9 2" xfId="14057"/>
    <cellStyle name="Normal 11 2 2 3" xfId="404"/>
    <cellStyle name="Normal 11 2 2 3 2" xfId="564"/>
    <cellStyle name="Normal 11 2 2 3 2 2" xfId="1112"/>
    <cellStyle name="Normal 11 2 2 3 2 2 2" xfId="2100"/>
    <cellStyle name="Normal 11 2 2 3 2 2 2 2" xfId="4033"/>
    <cellStyle name="Normal 11 2 2 3 2 2 2 2 2" xfId="11843"/>
    <cellStyle name="Normal 11 2 2 3 2 2 2 3" xfId="6053"/>
    <cellStyle name="Normal 11 2 2 3 2 2 2 3 2" xfId="13773"/>
    <cellStyle name="Normal 11 2 2 3 2 2 2 4" xfId="7983"/>
    <cellStyle name="Normal 11 2 2 3 2 2 2 4 2" xfId="15703"/>
    <cellStyle name="Normal 11 2 2 3 2 2 2 5" xfId="9913"/>
    <cellStyle name="Normal 11 2 2 3 2 2 3" xfId="3069"/>
    <cellStyle name="Normal 11 2 2 3 2 2 3 2" xfId="10879"/>
    <cellStyle name="Normal 11 2 2 3 2 2 4" xfId="5089"/>
    <cellStyle name="Normal 11 2 2 3 2 2 4 2" xfId="12809"/>
    <cellStyle name="Normal 11 2 2 3 2 2 5" xfId="7019"/>
    <cellStyle name="Normal 11 2 2 3 2 2 5 2" xfId="14739"/>
    <cellStyle name="Normal 11 2 2 3 2 2 6" xfId="8949"/>
    <cellStyle name="Normal 11 2 2 3 2 3" xfId="1618"/>
    <cellStyle name="Normal 11 2 2 3 2 3 2" xfId="3551"/>
    <cellStyle name="Normal 11 2 2 3 2 3 2 2" xfId="11361"/>
    <cellStyle name="Normal 11 2 2 3 2 3 3" xfId="5571"/>
    <cellStyle name="Normal 11 2 2 3 2 3 3 2" xfId="13291"/>
    <cellStyle name="Normal 11 2 2 3 2 3 4" xfId="7501"/>
    <cellStyle name="Normal 11 2 2 3 2 3 4 2" xfId="15221"/>
    <cellStyle name="Normal 11 2 2 3 2 3 5" xfId="9431"/>
    <cellStyle name="Normal 11 2 2 3 2 4" xfId="2587"/>
    <cellStyle name="Normal 11 2 2 3 2 4 2" xfId="10397"/>
    <cellStyle name="Normal 11 2 2 3 2 5" xfId="4607"/>
    <cellStyle name="Normal 11 2 2 3 2 5 2" xfId="12327"/>
    <cellStyle name="Normal 11 2 2 3 2 6" xfId="6537"/>
    <cellStyle name="Normal 11 2 2 3 2 6 2" xfId="14257"/>
    <cellStyle name="Normal 11 2 2 3 2 7" xfId="8467"/>
    <cellStyle name="Normal 11 2 2 3 3" xfId="726"/>
    <cellStyle name="Normal 11 2 2 3 3 2" xfId="1273"/>
    <cellStyle name="Normal 11 2 2 3 3 2 2" xfId="2260"/>
    <cellStyle name="Normal 11 2 2 3 3 2 2 2" xfId="4193"/>
    <cellStyle name="Normal 11 2 2 3 3 2 2 2 2" xfId="12003"/>
    <cellStyle name="Normal 11 2 2 3 3 2 2 3" xfId="6213"/>
    <cellStyle name="Normal 11 2 2 3 3 2 2 3 2" xfId="13933"/>
    <cellStyle name="Normal 11 2 2 3 3 2 2 4" xfId="8143"/>
    <cellStyle name="Normal 11 2 2 3 3 2 2 4 2" xfId="15863"/>
    <cellStyle name="Normal 11 2 2 3 3 2 2 5" xfId="10073"/>
    <cellStyle name="Normal 11 2 2 3 3 2 3" xfId="3230"/>
    <cellStyle name="Normal 11 2 2 3 3 2 3 2" xfId="11040"/>
    <cellStyle name="Normal 11 2 2 3 3 2 4" xfId="5250"/>
    <cellStyle name="Normal 11 2 2 3 3 2 4 2" xfId="12970"/>
    <cellStyle name="Normal 11 2 2 3 3 2 5" xfId="7180"/>
    <cellStyle name="Normal 11 2 2 3 3 2 5 2" xfId="14900"/>
    <cellStyle name="Normal 11 2 2 3 3 2 6" xfId="9110"/>
    <cellStyle name="Normal 11 2 2 3 3 3" xfId="1779"/>
    <cellStyle name="Normal 11 2 2 3 3 3 2" xfId="3712"/>
    <cellStyle name="Normal 11 2 2 3 3 3 2 2" xfId="11522"/>
    <cellStyle name="Normal 11 2 2 3 3 3 3" xfId="5732"/>
    <cellStyle name="Normal 11 2 2 3 3 3 3 2" xfId="13452"/>
    <cellStyle name="Normal 11 2 2 3 3 3 4" xfId="7662"/>
    <cellStyle name="Normal 11 2 2 3 3 3 4 2" xfId="15382"/>
    <cellStyle name="Normal 11 2 2 3 3 3 5" xfId="9592"/>
    <cellStyle name="Normal 11 2 2 3 3 4" xfId="2748"/>
    <cellStyle name="Normal 11 2 2 3 3 4 2" xfId="10558"/>
    <cellStyle name="Normal 11 2 2 3 3 5" xfId="4768"/>
    <cellStyle name="Normal 11 2 2 3 3 5 2" xfId="12488"/>
    <cellStyle name="Normal 11 2 2 3 3 6" xfId="6698"/>
    <cellStyle name="Normal 11 2 2 3 3 6 2" xfId="14418"/>
    <cellStyle name="Normal 11 2 2 3 3 7" xfId="8628"/>
    <cellStyle name="Normal 11 2 2 3 4" xfId="952"/>
    <cellStyle name="Normal 11 2 2 3 4 2" xfId="1940"/>
    <cellStyle name="Normal 11 2 2 3 4 2 2" xfId="3873"/>
    <cellStyle name="Normal 11 2 2 3 4 2 2 2" xfId="11683"/>
    <cellStyle name="Normal 11 2 2 3 4 2 3" xfId="5893"/>
    <cellStyle name="Normal 11 2 2 3 4 2 3 2" xfId="13613"/>
    <cellStyle name="Normal 11 2 2 3 4 2 4" xfId="7823"/>
    <cellStyle name="Normal 11 2 2 3 4 2 4 2" xfId="15543"/>
    <cellStyle name="Normal 11 2 2 3 4 2 5" xfId="9753"/>
    <cellStyle name="Normal 11 2 2 3 4 3" xfId="2909"/>
    <cellStyle name="Normal 11 2 2 3 4 3 2" xfId="10719"/>
    <cellStyle name="Normal 11 2 2 3 4 4" xfId="4929"/>
    <cellStyle name="Normal 11 2 2 3 4 4 2" xfId="12649"/>
    <cellStyle name="Normal 11 2 2 3 4 5" xfId="6859"/>
    <cellStyle name="Normal 11 2 2 3 4 5 2" xfId="14579"/>
    <cellStyle name="Normal 11 2 2 3 4 6" xfId="8789"/>
    <cellStyle name="Normal 11 2 2 3 5" xfId="1458"/>
    <cellStyle name="Normal 11 2 2 3 5 2" xfId="3391"/>
    <cellStyle name="Normal 11 2 2 3 5 2 2" xfId="11201"/>
    <cellStyle name="Normal 11 2 2 3 5 3" xfId="5411"/>
    <cellStyle name="Normal 11 2 2 3 5 3 2" xfId="13131"/>
    <cellStyle name="Normal 11 2 2 3 5 4" xfId="7341"/>
    <cellStyle name="Normal 11 2 2 3 5 4 2" xfId="15061"/>
    <cellStyle name="Normal 11 2 2 3 5 5" xfId="9271"/>
    <cellStyle name="Normal 11 2 2 3 6" xfId="2427"/>
    <cellStyle name="Normal 11 2 2 3 6 2" xfId="10237"/>
    <cellStyle name="Normal 11 2 2 3 7" xfId="4447"/>
    <cellStyle name="Normal 11 2 2 3 7 2" xfId="12167"/>
    <cellStyle name="Normal 11 2 2 3 8" xfId="6377"/>
    <cellStyle name="Normal 11 2 2 3 8 2" xfId="14097"/>
    <cellStyle name="Normal 11 2 2 3 9" xfId="8307"/>
    <cellStyle name="Normal 11 2 2 4" xfId="484"/>
    <cellStyle name="Normal 11 2 2 4 2" xfId="1032"/>
    <cellStyle name="Normal 11 2 2 4 2 2" xfId="2020"/>
    <cellStyle name="Normal 11 2 2 4 2 2 2" xfId="3953"/>
    <cellStyle name="Normal 11 2 2 4 2 2 2 2" xfId="11763"/>
    <cellStyle name="Normal 11 2 2 4 2 2 3" xfId="5973"/>
    <cellStyle name="Normal 11 2 2 4 2 2 3 2" xfId="13693"/>
    <cellStyle name="Normal 11 2 2 4 2 2 4" xfId="7903"/>
    <cellStyle name="Normal 11 2 2 4 2 2 4 2" xfId="15623"/>
    <cellStyle name="Normal 11 2 2 4 2 2 5" xfId="9833"/>
    <cellStyle name="Normal 11 2 2 4 2 3" xfId="2989"/>
    <cellStyle name="Normal 11 2 2 4 2 3 2" xfId="10799"/>
    <cellStyle name="Normal 11 2 2 4 2 4" xfId="5009"/>
    <cellStyle name="Normal 11 2 2 4 2 4 2" xfId="12729"/>
    <cellStyle name="Normal 11 2 2 4 2 5" xfId="6939"/>
    <cellStyle name="Normal 11 2 2 4 2 5 2" xfId="14659"/>
    <cellStyle name="Normal 11 2 2 4 2 6" xfId="8869"/>
    <cellStyle name="Normal 11 2 2 4 3" xfId="1538"/>
    <cellStyle name="Normal 11 2 2 4 3 2" xfId="3471"/>
    <cellStyle name="Normal 11 2 2 4 3 2 2" xfId="11281"/>
    <cellStyle name="Normal 11 2 2 4 3 3" xfId="5491"/>
    <cellStyle name="Normal 11 2 2 4 3 3 2" xfId="13211"/>
    <cellStyle name="Normal 11 2 2 4 3 4" xfId="7421"/>
    <cellStyle name="Normal 11 2 2 4 3 4 2" xfId="15141"/>
    <cellStyle name="Normal 11 2 2 4 3 5" xfId="9351"/>
    <cellStyle name="Normal 11 2 2 4 4" xfId="2507"/>
    <cellStyle name="Normal 11 2 2 4 4 2" xfId="10317"/>
    <cellStyle name="Normal 11 2 2 4 5" xfId="4527"/>
    <cellStyle name="Normal 11 2 2 4 5 2" xfId="12247"/>
    <cellStyle name="Normal 11 2 2 4 6" xfId="6457"/>
    <cellStyle name="Normal 11 2 2 4 6 2" xfId="14177"/>
    <cellStyle name="Normal 11 2 2 4 7" xfId="8387"/>
    <cellStyle name="Normal 11 2 2 5" xfId="646"/>
    <cellStyle name="Normal 11 2 2 5 2" xfId="1193"/>
    <cellStyle name="Normal 11 2 2 5 2 2" xfId="2180"/>
    <cellStyle name="Normal 11 2 2 5 2 2 2" xfId="4113"/>
    <cellStyle name="Normal 11 2 2 5 2 2 2 2" xfId="11923"/>
    <cellStyle name="Normal 11 2 2 5 2 2 3" xfId="6133"/>
    <cellStyle name="Normal 11 2 2 5 2 2 3 2" xfId="13853"/>
    <cellStyle name="Normal 11 2 2 5 2 2 4" xfId="8063"/>
    <cellStyle name="Normal 11 2 2 5 2 2 4 2" xfId="15783"/>
    <cellStyle name="Normal 11 2 2 5 2 2 5" xfId="9993"/>
    <cellStyle name="Normal 11 2 2 5 2 3" xfId="3150"/>
    <cellStyle name="Normal 11 2 2 5 2 3 2" xfId="10960"/>
    <cellStyle name="Normal 11 2 2 5 2 4" xfId="5170"/>
    <cellStyle name="Normal 11 2 2 5 2 4 2" xfId="12890"/>
    <cellStyle name="Normal 11 2 2 5 2 5" xfId="7100"/>
    <cellStyle name="Normal 11 2 2 5 2 5 2" xfId="14820"/>
    <cellStyle name="Normal 11 2 2 5 2 6" xfId="9030"/>
    <cellStyle name="Normal 11 2 2 5 3" xfId="1699"/>
    <cellStyle name="Normal 11 2 2 5 3 2" xfId="3632"/>
    <cellStyle name="Normal 11 2 2 5 3 2 2" xfId="11442"/>
    <cellStyle name="Normal 11 2 2 5 3 3" xfId="5652"/>
    <cellStyle name="Normal 11 2 2 5 3 3 2" xfId="13372"/>
    <cellStyle name="Normal 11 2 2 5 3 4" xfId="7582"/>
    <cellStyle name="Normal 11 2 2 5 3 4 2" xfId="15302"/>
    <cellStyle name="Normal 11 2 2 5 3 5" xfId="9512"/>
    <cellStyle name="Normal 11 2 2 5 4" xfId="2668"/>
    <cellStyle name="Normal 11 2 2 5 4 2" xfId="10478"/>
    <cellStyle name="Normal 11 2 2 5 5" xfId="4688"/>
    <cellStyle name="Normal 11 2 2 5 5 2" xfId="12408"/>
    <cellStyle name="Normal 11 2 2 5 6" xfId="6618"/>
    <cellStyle name="Normal 11 2 2 5 6 2" xfId="14338"/>
    <cellStyle name="Normal 11 2 2 5 7" xfId="8548"/>
    <cellStyle name="Normal 11 2 2 6" xfId="864"/>
    <cellStyle name="Normal 11 2 2 6 2" xfId="1860"/>
    <cellStyle name="Normal 11 2 2 6 2 2" xfId="3793"/>
    <cellStyle name="Normal 11 2 2 6 2 2 2" xfId="11603"/>
    <cellStyle name="Normal 11 2 2 6 2 3" xfId="5813"/>
    <cellStyle name="Normal 11 2 2 6 2 3 2" xfId="13533"/>
    <cellStyle name="Normal 11 2 2 6 2 4" xfId="7743"/>
    <cellStyle name="Normal 11 2 2 6 2 4 2" xfId="15463"/>
    <cellStyle name="Normal 11 2 2 6 2 5" xfId="9673"/>
    <cellStyle name="Normal 11 2 2 6 3" xfId="2829"/>
    <cellStyle name="Normal 11 2 2 6 3 2" xfId="10639"/>
    <cellStyle name="Normal 11 2 2 6 4" xfId="4849"/>
    <cellStyle name="Normal 11 2 2 6 4 2" xfId="12569"/>
    <cellStyle name="Normal 11 2 2 6 5" xfId="6779"/>
    <cellStyle name="Normal 11 2 2 6 5 2" xfId="14499"/>
    <cellStyle name="Normal 11 2 2 6 6" xfId="8709"/>
    <cellStyle name="Normal 11 2 2 7" xfId="1378"/>
    <cellStyle name="Normal 11 2 2 7 2" xfId="3311"/>
    <cellStyle name="Normal 11 2 2 7 2 2" xfId="11121"/>
    <cellStyle name="Normal 11 2 2 7 3" xfId="5331"/>
    <cellStyle name="Normal 11 2 2 7 3 2" xfId="13051"/>
    <cellStyle name="Normal 11 2 2 7 4" xfId="7261"/>
    <cellStyle name="Normal 11 2 2 7 4 2" xfId="14981"/>
    <cellStyle name="Normal 11 2 2 7 5" xfId="9191"/>
    <cellStyle name="Normal 11 2 2 8" xfId="2347"/>
    <cellStyle name="Normal 11 2 2 8 2" xfId="10157"/>
    <cellStyle name="Normal 11 2 2 9" xfId="4367"/>
    <cellStyle name="Normal 11 2 2 9 2" xfId="12087"/>
    <cellStyle name="Normal 11 2 3" xfId="344"/>
    <cellStyle name="Normal 11 2 3 10" xfId="8247"/>
    <cellStyle name="Normal 11 2 3 2" xfId="424"/>
    <cellStyle name="Normal 11 2 3 2 2" xfId="584"/>
    <cellStyle name="Normal 11 2 3 2 2 2" xfId="1132"/>
    <cellStyle name="Normal 11 2 3 2 2 2 2" xfId="2120"/>
    <cellStyle name="Normal 11 2 3 2 2 2 2 2" xfId="4053"/>
    <cellStyle name="Normal 11 2 3 2 2 2 2 2 2" xfId="11863"/>
    <cellStyle name="Normal 11 2 3 2 2 2 2 3" xfId="6073"/>
    <cellStyle name="Normal 11 2 3 2 2 2 2 3 2" xfId="13793"/>
    <cellStyle name="Normal 11 2 3 2 2 2 2 4" xfId="8003"/>
    <cellStyle name="Normal 11 2 3 2 2 2 2 4 2" xfId="15723"/>
    <cellStyle name="Normal 11 2 3 2 2 2 2 5" xfId="9933"/>
    <cellStyle name="Normal 11 2 3 2 2 2 3" xfId="3089"/>
    <cellStyle name="Normal 11 2 3 2 2 2 3 2" xfId="10899"/>
    <cellStyle name="Normal 11 2 3 2 2 2 4" xfId="5109"/>
    <cellStyle name="Normal 11 2 3 2 2 2 4 2" xfId="12829"/>
    <cellStyle name="Normal 11 2 3 2 2 2 5" xfId="7039"/>
    <cellStyle name="Normal 11 2 3 2 2 2 5 2" xfId="14759"/>
    <cellStyle name="Normal 11 2 3 2 2 2 6" xfId="8969"/>
    <cellStyle name="Normal 11 2 3 2 2 3" xfId="1638"/>
    <cellStyle name="Normal 11 2 3 2 2 3 2" xfId="3571"/>
    <cellStyle name="Normal 11 2 3 2 2 3 2 2" xfId="11381"/>
    <cellStyle name="Normal 11 2 3 2 2 3 3" xfId="5591"/>
    <cellStyle name="Normal 11 2 3 2 2 3 3 2" xfId="13311"/>
    <cellStyle name="Normal 11 2 3 2 2 3 4" xfId="7521"/>
    <cellStyle name="Normal 11 2 3 2 2 3 4 2" xfId="15241"/>
    <cellStyle name="Normal 11 2 3 2 2 3 5" xfId="9451"/>
    <cellStyle name="Normal 11 2 3 2 2 4" xfId="2607"/>
    <cellStyle name="Normal 11 2 3 2 2 4 2" xfId="10417"/>
    <cellStyle name="Normal 11 2 3 2 2 5" xfId="4627"/>
    <cellStyle name="Normal 11 2 3 2 2 5 2" xfId="12347"/>
    <cellStyle name="Normal 11 2 3 2 2 6" xfId="6557"/>
    <cellStyle name="Normal 11 2 3 2 2 6 2" xfId="14277"/>
    <cellStyle name="Normal 11 2 3 2 2 7" xfId="8487"/>
    <cellStyle name="Normal 11 2 3 2 3" xfId="746"/>
    <cellStyle name="Normal 11 2 3 2 3 2" xfId="1293"/>
    <cellStyle name="Normal 11 2 3 2 3 2 2" xfId="2280"/>
    <cellStyle name="Normal 11 2 3 2 3 2 2 2" xfId="4213"/>
    <cellStyle name="Normal 11 2 3 2 3 2 2 2 2" xfId="12023"/>
    <cellStyle name="Normal 11 2 3 2 3 2 2 3" xfId="6233"/>
    <cellStyle name="Normal 11 2 3 2 3 2 2 3 2" xfId="13953"/>
    <cellStyle name="Normal 11 2 3 2 3 2 2 4" xfId="8163"/>
    <cellStyle name="Normal 11 2 3 2 3 2 2 4 2" xfId="15883"/>
    <cellStyle name="Normal 11 2 3 2 3 2 2 5" xfId="10093"/>
    <cellStyle name="Normal 11 2 3 2 3 2 3" xfId="3250"/>
    <cellStyle name="Normal 11 2 3 2 3 2 3 2" xfId="11060"/>
    <cellStyle name="Normal 11 2 3 2 3 2 4" xfId="5270"/>
    <cellStyle name="Normal 11 2 3 2 3 2 4 2" xfId="12990"/>
    <cellStyle name="Normal 11 2 3 2 3 2 5" xfId="7200"/>
    <cellStyle name="Normal 11 2 3 2 3 2 5 2" xfId="14920"/>
    <cellStyle name="Normal 11 2 3 2 3 2 6" xfId="9130"/>
    <cellStyle name="Normal 11 2 3 2 3 3" xfId="1799"/>
    <cellStyle name="Normal 11 2 3 2 3 3 2" xfId="3732"/>
    <cellStyle name="Normal 11 2 3 2 3 3 2 2" xfId="11542"/>
    <cellStyle name="Normal 11 2 3 2 3 3 3" xfId="5752"/>
    <cellStyle name="Normal 11 2 3 2 3 3 3 2" xfId="13472"/>
    <cellStyle name="Normal 11 2 3 2 3 3 4" xfId="7682"/>
    <cellStyle name="Normal 11 2 3 2 3 3 4 2" xfId="15402"/>
    <cellStyle name="Normal 11 2 3 2 3 3 5" xfId="9612"/>
    <cellStyle name="Normal 11 2 3 2 3 4" xfId="2768"/>
    <cellStyle name="Normal 11 2 3 2 3 4 2" xfId="10578"/>
    <cellStyle name="Normal 11 2 3 2 3 5" xfId="4788"/>
    <cellStyle name="Normal 11 2 3 2 3 5 2" xfId="12508"/>
    <cellStyle name="Normal 11 2 3 2 3 6" xfId="6718"/>
    <cellStyle name="Normal 11 2 3 2 3 6 2" xfId="14438"/>
    <cellStyle name="Normal 11 2 3 2 3 7" xfId="8648"/>
    <cellStyle name="Normal 11 2 3 2 4" xfId="972"/>
    <cellStyle name="Normal 11 2 3 2 4 2" xfId="1960"/>
    <cellStyle name="Normal 11 2 3 2 4 2 2" xfId="3893"/>
    <cellStyle name="Normal 11 2 3 2 4 2 2 2" xfId="11703"/>
    <cellStyle name="Normal 11 2 3 2 4 2 3" xfId="5913"/>
    <cellStyle name="Normal 11 2 3 2 4 2 3 2" xfId="13633"/>
    <cellStyle name="Normal 11 2 3 2 4 2 4" xfId="7843"/>
    <cellStyle name="Normal 11 2 3 2 4 2 4 2" xfId="15563"/>
    <cellStyle name="Normal 11 2 3 2 4 2 5" xfId="9773"/>
    <cellStyle name="Normal 11 2 3 2 4 3" xfId="2929"/>
    <cellStyle name="Normal 11 2 3 2 4 3 2" xfId="10739"/>
    <cellStyle name="Normal 11 2 3 2 4 4" xfId="4949"/>
    <cellStyle name="Normal 11 2 3 2 4 4 2" xfId="12669"/>
    <cellStyle name="Normal 11 2 3 2 4 5" xfId="6879"/>
    <cellStyle name="Normal 11 2 3 2 4 5 2" xfId="14599"/>
    <cellStyle name="Normal 11 2 3 2 4 6" xfId="8809"/>
    <cellStyle name="Normal 11 2 3 2 5" xfId="1478"/>
    <cellStyle name="Normal 11 2 3 2 5 2" xfId="3411"/>
    <cellStyle name="Normal 11 2 3 2 5 2 2" xfId="11221"/>
    <cellStyle name="Normal 11 2 3 2 5 3" xfId="5431"/>
    <cellStyle name="Normal 11 2 3 2 5 3 2" xfId="13151"/>
    <cellStyle name="Normal 11 2 3 2 5 4" xfId="7361"/>
    <cellStyle name="Normal 11 2 3 2 5 4 2" xfId="15081"/>
    <cellStyle name="Normal 11 2 3 2 5 5" xfId="9291"/>
    <cellStyle name="Normal 11 2 3 2 6" xfId="2447"/>
    <cellStyle name="Normal 11 2 3 2 6 2" xfId="10257"/>
    <cellStyle name="Normal 11 2 3 2 7" xfId="4467"/>
    <cellStyle name="Normal 11 2 3 2 7 2" xfId="12187"/>
    <cellStyle name="Normal 11 2 3 2 8" xfId="6397"/>
    <cellStyle name="Normal 11 2 3 2 8 2" xfId="14117"/>
    <cellStyle name="Normal 11 2 3 2 9" xfId="8327"/>
    <cellStyle name="Normal 11 2 3 3" xfId="504"/>
    <cellStyle name="Normal 11 2 3 3 2" xfId="1052"/>
    <cellStyle name="Normal 11 2 3 3 2 2" xfId="2040"/>
    <cellStyle name="Normal 11 2 3 3 2 2 2" xfId="3973"/>
    <cellStyle name="Normal 11 2 3 3 2 2 2 2" xfId="11783"/>
    <cellStyle name="Normal 11 2 3 3 2 2 3" xfId="5993"/>
    <cellStyle name="Normal 11 2 3 3 2 2 3 2" xfId="13713"/>
    <cellStyle name="Normal 11 2 3 3 2 2 4" xfId="7923"/>
    <cellStyle name="Normal 11 2 3 3 2 2 4 2" xfId="15643"/>
    <cellStyle name="Normal 11 2 3 3 2 2 5" xfId="9853"/>
    <cellStyle name="Normal 11 2 3 3 2 3" xfId="3009"/>
    <cellStyle name="Normal 11 2 3 3 2 3 2" xfId="10819"/>
    <cellStyle name="Normal 11 2 3 3 2 4" xfId="5029"/>
    <cellStyle name="Normal 11 2 3 3 2 4 2" xfId="12749"/>
    <cellStyle name="Normal 11 2 3 3 2 5" xfId="6959"/>
    <cellStyle name="Normal 11 2 3 3 2 5 2" xfId="14679"/>
    <cellStyle name="Normal 11 2 3 3 2 6" xfId="8889"/>
    <cellStyle name="Normal 11 2 3 3 3" xfId="1558"/>
    <cellStyle name="Normal 11 2 3 3 3 2" xfId="3491"/>
    <cellStyle name="Normal 11 2 3 3 3 2 2" xfId="11301"/>
    <cellStyle name="Normal 11 2 3 3 3 3" xfId="5511"/>
    <cellStyle name="Normal 11 2 3 3 3 3 2" xfId="13231"/>
    <cellStyle name="Normal 11 2 3 3 3 4" xfId="7441"/>
    <cellStyle name="Normal 11 2 3 3 3 4 2" xfId="15161"/>
    <cellStyle name="Normal 11 2 3 3 3 5" xfId="9371"/>
    <cellStyle name="Normal 11 2 3 3 4" xfId="2527"/>
    <cellStyle name="Normal 11 2 3 3 4 2" xfId="10337"/>
    <cellStyle name="Normal 11 2 3 3 5" xfId="4547"/>
    <cellStyle name="Normal 11 2 3 3 5 2" xfId="12267"/>
    <cellStyle name="Normal 11 2 3 3 6" xfId="6477"/>
    <cellStyle name="Normal 11 2 3 3 6 2" xfId="14197"/>
    <cellStyle name="Normal 11 2 3 3 7" xfId="8407"/>
    <cellStyle name="Normal 11 2 3 4" xfId="666"/>
    <cellStyle name="Normal 11 2 3 4 2" xfId="1213"/>
    <cellStyle name="Normal 11 2 3 4 2 2" xfId="2200"/>
    <cellStyle name="Normal 11 2 3 4 2 2 2" xfId="4133"/>
    <cellStyle name="Normal 11 2 3 4 2 2 2 2" xfId="11943"/>
    <cellStyle name="Normal 11 2 3 4 2 2 3" xfId="6153"/>
    <cellStyle name="Normal 11 2 3 4 2 2 3 2" xfId="13873"/>
    <cellStyle name="Normal 11 2 3 4 2 2 4" xfId="8083"/>
    <cellStyle name="Normal 11 2 3 4 2 2 4 2" xfId="15803"/>
    <cellStyle name="Normal 11 2 3 4 2 2 5" xfId="10013"/>
    <cellStyle name="Normal 11 2 3 4 2 3" xfId="3170"/>
    <cellStyle name="Normal 11 2 3 4 2 3 2" xfId="10980"/>
    <cellStyle name="Normal 11 2 3 4 2 4" xfId="5190"/>
    <cellStyle name="Normal 11 2 3 4 2 4 2" xfId="12910"/>
    <cellStyle name="Normal 11 2 3 4 2 5" xfId="7120"/>
    <cellStyle name="Normal 11 2 3 4 2 5 2" xfId="14840"/>
    <cellStyle name="Normal 11 2 3 4 2 6" xfId="9050"/>
    <cellStyle name="Normal 11 2 3 4 3" xfId="1719"/>
    <cellStyle name="Normal 11 2 3 4 3 2" xfId="3652"/>
    <cellStyle name="Normal 11 2 3 4 3 2 2" xfId="11462"/>
    <cellStyle name="Normal 11 2 3 4 3 3" xfId="5672"/>
    <cellStyle name="Normal 11 2 3 4 3 3 2" xfId="13392"/>
    <cellStyle name="Normal 11 2 3 4 3 4" xfId="7602"/>
    <cellStyle name="Normal 11 2 3 4 3 4 2" xfId="15322"/>
    <cellStyle name="Normal 11 2 3 4 3 5" xfId="9532"/>
    <cellStyle name="Normal 11 2 3 4 4" xfId="2688"/>
    <cellStyle name="Normal 11 2 3 4 4 2" xfId="10498"/>
    <cellStyle name="Normal 11 2 3 4 5" xfId="4708"/>
    <cellStyle name="Normal 11 2 3 4 5 2" xfId="12428"/>
    <cellStyle name="Normal 11 2 3 4 6" xfId="6638"/>
    <cellStyle name="Normal 11 2 3 4 6 2" xfId="14358"/>
    <cellStyle name="Normal 11 2 3 4 7" xfId="8568"/>
    <cellStyle name="Normal 11 2 3 5" xfId="892"/>
    <cellStyle name="Normal 11 2 3 5 2" xfId="1880"/>
    <cellStyle name="Normal 11 2 3 5 2 2" xfId="3813"/>
    <cellStyle name="Normal 11 2 3 5 2 2 2" xfId="11623"/>
    <cellStyle name="Normal 11 2 3 5 2 3" xfId="5833"/>
    <cellStyle name="Normal 11 2 3 5 2 3 2" xfId="13553"/>
    <cellStyle name="Normal 11 2 3 5 2 4" xfId="7763"/>
    <cellStyle name="Normal 11 2 3 5 2 4 2" xfId="15483"/>
    <cellStyle name="Normal 11 2 3 5 2 5" xfId="9693"/>
    <cellStyle name="Normal 11 2 3 5 3" xfId="2849"/>
    <cellStyle name="Normal 11 2 3 5 3 2" xfId="10659"/>
    <cellStyle name="Normal 11 2 3 5 4" xfId="4869"/>
    <cellStyle name="Normal 11 2 3 5 4 2" xfId="12589"/>
    <cellStyle name="Normal 11 2 3 5 5" xfId="6799"/>
    <cellStyle name="Normal 11 2 3 5 5 2" xfId="14519"/>
    <cellStyle name="Normal 11 2 3 5 6" xfId="8729"/>
    <cellStyle name="Normal 11 2 3 6" xfId="1398"/>
    <cellStyle name="Normal 11 2 3 6 2" xfId="3331"/>
    <cellStyle name="Normal 11 2 3 6 2 2" xfId="11141"/>
    <cellStyle name="Normal 11 2 3 6 3" xfId="5351"/>
    <cellStyle name="Normal 11 2 3 6 3 2" xfId="13071"/>
    <cellStyle name="Normal 11 2 3 6 4" xfId="7281"/>
    <cellStyle name="Normal 11 2 3 6 4 2" xfId="15001"/>
    <cellStyle name="Normal 11 2 3 6 5" xfId="9211"/>
    <cellStyle name="Normal 11 2 3 7" xfId="2367"/>
    <cellStyle name="Normal 11 2 3 7 2" xfId="10177"/>
    <cellStyle name="Normal 11 2 3 8" xfId="4387"/>
    <cellStyle name="Normal 11 2 3 8 2" xfId="12107"/>
    <cellStyle name="Normal 11 2 3 9" xfId="6317"/>
    <cellStyle name="Normal 11 2 3 9 2" xfId="14037"/>
    <cellStyle name="Normal 11 2 4" xfId="384"/>
    <cellStyle name="Normal 11 2 4 2" xfId="544"/>
    <cellStyle name="Normal 11 2 4 2 2" xfId="1092"/>
    <cellStyle name="Normal 11 2 4 2 2 2" xfId="2080"/>
    <cellStyle name="Normal 11 2 4 2 2 2 2" xfId="4013"/>
    <cellStyle name="Normal 11 2 4 2 2 2 2 2" xfId="11823"/>
    <cellStyle name="Normal 11 2 4 2 2 2 3" xfId="6033"/>
    <cellStyle name="Normal 11 2 4 2 2 2 3 2" xfId="13753"/>
    <cellStyle name="Normal 11 2 4 2 2 2 4" xfId="7963"/>
    <cellStyle name="Normal 11 2 4 2 2 2 4 2" xfId="15683"/>
    <cellStyle name="Normal 11 2 4 2 2 2 5" xfId="9893"/>
    <cellStyle name="Normal 11 2 4 2 2 3" xfId="3049"/>
    <cellStyle name="Normal 11 2 4 2 2 3 2" xfId="10859"/>
    <cellStyle name="Normal 11 2 4 2 2 4" xfId="5069"/>
    <cellStyle name="Normal 11 2 4 2 2 4 2" xfId="12789"/>
    <cellStyle name="Normal 11 2 4 2 2 5" xfId="6999"/>
    <cellStyle name="Normal 11 2 4 2 2 5 2" xfId="14719"/>
    <cellStyle name="Normal 11 2 4 2 2 6" xfId="8929"/>
    <cellStyle name="Normal 11 2 4 2 3" xfId="1598"/>
    <cellStyle name="Normal 11 2 4 2 3 2" xfId="3531"/>
    <cellStyle name="Normal 11 2 4 2 3 2 2" xfId="11341"/>
    <cellStyle name="Normal 11 2 4 2 3 3" xfId="5551"/>
    <cellStyle name="Normal 11 2 4 2 3 3 2" xfId="13271"/>
    <cellStyle name="Normal 11 2 4 2 3 4" xfId="7481"/>
    <cellStyle name="Normal 11 2 4 2 3 4 2" xfId="15201"/>
    <cellStyle name="Normal 11 2 4 2 3 5" xfId="9411"/>
    <cellStyle name="Normal 11 2 4 2 4" xfId="2567"/>
    <cellStyle name="Normal 11 2 4 2 4 2" xfId="10377"/>
    <cellStyle name="Normal 11 2 4 2 5" xfId="4587"/>
    <cellStyle name="Normal 11 2 4 2 5 2" xfId="12307"/>
    <cellStyle name="Normal 11 2 4 2 6" xfId="6517"/>
    <cellStyle name="Normal 11 2 4 2 6 2" xfId="14237"/>
    <cellStyle name="Normal 11 2 4 2 7" xfId="8447"/>
    <cellStyle name="Normal 11 2 4 3" xfId="706"/>
    <cellStyle name="Normal 11 2 4 3 2" xfId="1253"/>
    <cellStyle name="Normal 11 2 4 3 2 2" xfId="2240"/>
    <cellStyle name="Normal 11 2 4 3 2 2 2" xfId="4173"/>
    <cellStyle name="Normal 11 2 4 3 2 2 2 2" xfId="11983"/>
    <cellStyle name="Normal 11 2 4 3 2 2 3" xfId="6193"/>
    <cellStyle name="Normal 11 2 4 3 2 2 3 2" xfId="13913"/>
    <cellStyle name="Normal 11 2 4 3 2 2 4" xfId="8123"/>
    <cellStyle name="Normal 11 2 4 3 2 2 4 2" xfId="15843"/>
    <cellStyle name="Normal 11 2 4 3 2 2 5" xfId="10053"/>
    <cellStyle name="Normal 11 2 4 3 2 3" xfId="3210"/>
    <cellStyle name="Normal 11 2 4 3 2 3 2" xfId="11020"/>
    <cellStyle name="Normal 11 2 4 3 2 4" xfId="5230"/>
    <cellStyle name="Normal 11 2 4 3 2 4 2" xfId="12950"/>
    <cellStyle name="Normal 11 2 4 3 2 5" xfId="7160"/>
    <cellStyle name="Normal 11 2 4 3 2 5 2" xfId="14880"/>
    <cellStyle name="Normal 11 2 4 3 2 6" xfId="9090"/>
    <cellStyle name="Normal 11 2 4 3 3" xfId="1759"/>
    <cellStyle name="Normal 11 2 4 3 3 2" xfId="3692"/>
    <cellStyle name="Normal 11 2 4 3 3 2 2" xfId="11502"/>
    <cellStyle name="Normal 11 2 4 3 3 3" xfId="5712"/>
    <cellStyle name="Normal 11 2 4 3 3 3 2" xfId="13432"/>
    <cellStyle name="Normal 11 2 4 3 3 4" xfId="7642"/>
    <cellStyle name="Normal 11 2 4 3 3 4 2" xfId="15362"/>
    <cellStyle name="Normal 11 2 4 3 3 5" xfId="9572"/>
    <cellStyle name="Normal 11 2 4 3 4" xfId="2728"/>
    <cellStyle name="Normal 11 2 4 3 4 2" xfId="10538"/>
    <cellStyle name="Normal 11 2 4 3 5" xfId="4748"/>
    <cellStyle name="Normal 11 2 4 3 5 2" xfId="12468"/>
    <cellStyle name="Normal 11 2 4 3 6" xfId="6678"/>
    <cellStyle name="Normal 11 2 4 3 6 2" xfId="14398"/>
    <cellStyle name="Normal 11 2 4 3 7" xfId="8608"/>
    <cellStyle name="Normal 11 2 4 4" xfId="932"/>
    <cellStyle name="Normal 11 2 4 4 2" xfId="1920"/>
    <cellStyle name="Normal 11 2 4 4 2 2" xfId="3853"/>
    <cellStyle name="Normal 11 2 4 4 2 2 2" xfId="11663"/>
    <cellStyle name="Normal 11 2 4 4 2 3" xfId="5873"/>
    <cellStyle name="Normal 11 2 4 4 2 3 2" xfId="13593"/>
    <cellStyle name="Normal 11 2 4 4 2 4" xfId="7803"/>
    <cellStyle name="Normal 11 2 4 4 2 4 2" xfId="15523"/>
    <cellStyle name="Normal 11 2 4 4 2 5" xfId="9733"/>
    <cellStyle name="Normal 11 2 4 4 3" xfId="2889"/>
    <cellStyle name="Normal 11 2 4 4 3 2" xfId="10699"/>
    <cellStyle name="Normal 11 2 4 4 4" xfId="4909"/>
    <cellStyle name="Normal 11 2 4 4 4 2" xfId="12629"/>
    <cellStyle name="Normal 11 2 4 4 5" xfId="6839"/>
    <cellStyle name="Normal 11 2 4 4 5 2" xfId="14559"/>
    <cellStyle name="Normal 11 2 4 4 6" xfId="8769"/>
    <cellStyle name="Normal 11 2 4 5" xfId="1438"/>
    <cellStyle name="Normal 11 2 4 5 2" xfId="3371"/>
    <cellStyle name="Normal 11 2 4 5 2 2" xfId="11181"/>
    <cellStyle name="Normal 11 2 4 5 3" xfId="5391"/>
    <cellStyle name="Normal 11 2 4 5 3 2" xfId="13111"/>
    <cellStyle name="Normal 11 2 4 5 4" xfId="7321"/>
    <cellStyle name="Normal 11 2 4 5 4 2" xfId="15041"/>
    <cellStyle name="Normal 11 2 4 5 5" xfId="9251"/>
    <cellStyle name="Normal 11 2 4 6" xfId="2407"/>
    <cellStyle name="Normal 11 2 4 6 2" xfId="10217"/>
    <cellStyle name="Normal 11 2 4 7" xfId="4427"/>
    <cellStyle name="Normal 11 2 4 7 2" xfId="12147"/>
    <cellStyle name="Normal 11 2 4 8" xfId="6357"/>
    <cellStyle name="Normal 11 2 4 8 2" xfId="14077"/>
    <cellStyle name="Normal 11 2 4 9" xfId="8287"/>
    <cellStyle name="Normal 11 2 5" xfId="464"/>
    <cellStyle name="Normal 11 2 5 2" xfId="1012"/>
    <cellStyle name="Normal 11 2 5 2 2" xfId="2000"/>
    <cellStyle name="Normal 11 2 5 2 2 2" xfId="3933"/>
    <cellStyle name="Normal 11 2 5 2 2 2 2" xfId="11743"/>
    <cellStyle name="Normal 11 2 5 2 2 3" xfId="5953"/>
    <cellStyle name="Normal 11 2 5 2 2 3 2" xfId="13673"/>
    <cellStyle name="Normal 11 2 5 2 2 4" xfId="7883"/>
    <cellStyle name="Normal 11 2 5 2 2 4 2" xfId="15603"/>
    <cellStyle name="Normal 11 2 5 2 2 5" xfId="9813"/>
    <cellStyle name="Normal 11 2 5 2 3" xfId="2969"/>
    <cellStyle name="Normal 11 2 5 2 3 2" xfId="10779"/>
    <cellStyle name="Normal 11 2 5 2 4" xfId="4989"/>
    <cellStyle name="Normal 11 2 5 2 4 2" xfId="12709"/>
    <cellStyle name="Normal 11 2 5 2 5" xfId="6919"/>
    <cellStyle name="Normal 11 2 5 2 5 2" xfId="14639"/>
    <cellStyle name="Normal 11 2 5 2 6" xfId="8849"/>
    <cellStyle name="Normal 11 2 5 3" xfId="1518"/>
    <cellStyle name="Normal 11 2 5 3 2" xfId="3451"/>
    <cellStyle name="Normal 11 2 5 3 2 2" xfId="11261"/>
    <cellStyle name="Normal 11 2 5 3 3" xfId="5471"/>
    <cellStyle name="Normal 11 2 5 3 3 2" xfId="13191"/>
    <cellStyle name="Normal 11 2 5 3 4" xfId="7401"/>
    <cellStyle name="Normal 11 2 5 3 4 2" xfId="15121"/>
    <cellStyle name="Normal 11 2 5 3 5" xfId="9331"/>
    <cellStyle name="Normal 11 2 5 4" xfId="2487"/>
    <cellStyle name="Normal 11 2 5 4 2" xfId="10297"/>
    <cellStyle name="Normal 11 2 5 5" xfId="4507"/>
    <cellStyle name="Normal 11 2 5 5 2" xfId="12227"/>
    <cellStyle name="Normal 11 2 5 6" xfId="6437"/>
    <cellStyle name="Normal 11 2 5 6 2" xfId="14157"/>
    <cellStyle name="Normal 11 2 5 7" xfId="8367"/>
    <cellStyle name="Normal 11 2 6" xfId="626"/>
    <cellStyle name="Normal 11 2 6 2" xfId="1173"/>
    <cellStyle name="Normal 11 2 6 2 2" xfId="2160"/>
    <cellStyle name="Normal 11 2 6 2 2 2" xfId="4093"/>
    <cellStyle name="Normal 11 2 6 2 2 2 2" xfId="11903"/>
    <cellStyle name="Normal 11 2 6 2 2 3" xfId="6113"/>
    <cellStyle name="Normal 11 2 6 2 2 3 2" xfId="13833"/>
    <cellStyle name="Normal 11 2 6 2 2 4" xfId="8043"/>
    <cellStyle name="Normal 11 2 6 2 2 4 2" xfId="15763"/>
    <cellStyle name="Normal 11 2 6 2 2 5" xfId="9973"/>
    <cellStyle name="Normal 11 2 6 2 3" xfId="3130"/>
    <cellStyle name="Normal 11 2 6 2 3 2" xfId="10940"/>
    <cellStyle name="Normal 11 2 6 2 4" xfId="5150"/>
    <cellStyle name="Normal 11 2 6 2 4 2" xfId="12870"/>
    <cellStyle name="Normal 11 2 6 2 5" xfId="7080"/>
    <cellStyle name="Normal 11 2 6 2 5 2" xfId="14800"/>
    <cellStyle name="Normal 11 2 6 2 6" xfId="9010"/>
    <cellStyle name="Normal 11 2 6 3" xfId="1679"/>
    <cellStyle name="Normal 11 2 6 3 2" xfId="3612"/>
    <cellStyle name="Normal 11 2 6 3 2 2" xfId="11422"/>
    <cellStyle name="Normal 11 2 6 3 3" xfId="5632"/>
    <cellStyle name="Normal 11 2 6 3 3 2" xfId="13352"/>
    <cellStyle name="Normal 11 2 6 3 4" xfId="7562"/>
    <cellStyle name="Normal 11 2 6 3 4 2" xfId="15282"/>
    <cellStyle name="Normal 11 2 6 3 5" xfId="9492"/>
    <cellStyle name="Normal 11 2 6 4" xfId="2648"/>
    <cellStyle name="Normal 11 2 6 4 2" xfId="10458"/>
    <cellStyle name="Normal 11 2 6 5" xfId="4668"/>
    <cellStyle name="Normal 11 2 6 5 2" xfId="12388"/>
    <cellStyle name="Normal 11 2 6 6" xfId="6598"/>
    <cellStyle name="Normal 11 2 6 6 2" xfId="14318"/>
    <cellStyle name="Normal 11 2 6 7" xfId="8528"/>
    <cellStyle name="Normal 11 2 7" xfId="844"/>
    <cellStyle name="Normal 11 2 7 2" xfId="1840"/>
    <cellStyle name="Normal 11 2 7 2 2" xfId="3773"/>
    <cellStyle name="Normal 11 2 7 2 2 2" xfId="11583"/>
    <cellStyle name="Normal 11 2 7 2 3" xfId="5793"/>
    <cellStyle name="Normal 11 2 7 2 3 2" xfId="13513"/>
    <cellStyle name="Normal 11 2 7 2 4" xfId="7723"/>
    <cellStyle name="Normal 11 2 7 2 4 2" xfId="15443"/>
    <cellStyle name="Normal 11 2 7 2 5" xfId="9653"/>
    <cellStyle name="Normal 11 2 7 3" xfId="2809"/>
    <cellStyle name="Normal 11 2 7 3 2" xfId="10619"/>
    <cellStyle name="Normal 11 2 7 4" xfId="4829"/>
    <cellStyle name="Normal 11 2 7 4 2" xfId="12549"/>
    <cellStyle name="Normal 11 2 7 5" xfId="6759"/>
    <cellStyle name="Normal 11 2 7 5 2" xfId="14479"/>
    <cellStyle name="Normal 11 2 7 6" xfId="8689"/>
    <cellStyle name="Normal 11 2 8" xfId="1358"/>
    <cellStyle name="Normal 11 2 8 2" xfId="3291"/>
    <cellStyle name="Normal 11 2 8 2 2" xfId="11101"/>
    <cellStyle name="Normal 11 2 8 3" xfId="5311"/>
    <cellStyle name="Normal 11 2 8 3 2" xfId="13031"/>
    <cellStyle name="Normal 11 2 8 4" xfId="7241"/>
    <cellStyle name="Normal 11 2 8 4 2" xfId="14961"/>
    <cellStyle name="Normal 11 2 8 5" xfId="9171"/>
    <cellStyle name="Normal 11 2 9" xfId="2327"/>
    <cellStyle name="Normal 11 2 9 2" xfId="10137"/>
    <cellStyle name="Normal 11 3" xfId="269"/>
    <cellStyle name="Normal 11 3 10" xfId="6287"/>
    <cellStyle name="Normal 11 3 10 2" xfId="14007"/>
    <cellStyle name="Normal 11 3 11" xfId="8217"/>
    <cellStyle name="Normal 11 3 2" xfId="354"/>
    <cellStyle name="Normal 11 3 2 10" xfId="8257"/>
    <cellStyle name="Normal 11 3 2 2" xfId="434"/>
    <cellStyle name="Normal 11 3 2 2 2" xfId="594"/>
    <cellStyle name="Normal 11 3 2 2 2 2" xfId="1142"/>
    <cellStyle name="Normal 11 3 2 2 2 2 2" xfId="2130"/>
    <cellStyle name="Normal 11 3 2 2 2 2 2 2" xfId="4063"/>
    <cellStyle name="Normal 11 3 2 2 2 2 2 2 2" xfId="11873"/>
    <cellStyle name="Normal 11 3 2 2 2 2 2 3" xfId="6083"/>
    <cellStyle name="Normal 11 3 2 2 2 2 2 3 2" xfId="13803"/>
    <cellStyle name="Normal 11 3 2 2 2 2 2 4" xfId="8013"/>
    <cellStyle name="Normal 11 3 2 2 2 2 2 4 2" xfId="15733"/>
    <cellStyle name="Normal 11 3 2 2 2 2 2 5" xfId="9943"/>
    <cellStyle name="Normal 11 3 2 2 2 2 3" xfId="3099"/>
    <cellStyle name="Normal 11 3 2 2 2 2 3 2" xfId="10909"/>
    <cellStyle name="Normal 11 3 2 2 2 2 4" xfId="5119"/>
    <cellStyle name="Normal 11 3 2 2 2 2 4 2" xfId="12839"/>
    <cellStyle name="Normal 11 3 2 2 2 2 5" xfId="7049"/>
    <cellStyle name="Normal 11 3 2 2 2 2 5 2" xfId="14769"/>
    <cellStyle name="Normal 11 3 2 2 2 2 6" xfId="8979"/>
    <cellStyle name="Normal 11 3 2 2 2 3" xfId="1648"/>
    <cellStyle name="Normal 11 3 2 2 2 3 2" xfId="3581"/>
    <cellStyle name="Normal 11 3 2 2 2 3 2 2" xfId="11391"/>
    <cellStyle name="Normal 11 3 2 2 2 3 3" xfId="5601"/>
    <cellStyle name="Normal 11 3 2 2 2 3 3 2" xfId="13321"/>
    <cellStyle name="Normal 11 3 2 2 2 3 4" xfId="7531"/>
    <cellStyle name="Normal 11 3 2 2 2 3 4 2" xfId="15251"/>
    <cellStyle name="Normal 11 3 2 2 2 3 5" xfId="9461"/>
    <cellStyle name="Normal 11 3 2 2 2 4" xfId="2617"/>
    <cellStyle name="Normal 11 3 2 2 2 4 2" xfId="10427"/>
    <cellStyle name="Normal 11 3 2 2 2 5" xfId="4637"/>
    <cellStyle name="Normal 11 3 2 2 2 5 2" xfId="12357"/>
    <cellStyle name="Normal 11 3 2 2 2 6" xfId="6567"/>
    <cellStyle name="Normal 11 3 2 2 2 6 2" xfId="14287"/>
    <cellStyle name="Normal 11 3 2 2 2 7" xfId="8497"/>
    <cellStyle name="Normal 11 3 2 2 3" xfId="756"/>
    <cellStyle name="Normal 11 3 2 2 3 2" xfId="1303"/>
    <cellStyle name="Normal 11 3 2 2 3 2 2" xfId="2290"/>
    <cellStyle name="Normal 11 3 2 2 3 2 2 2" xfId="4223"/>
    <cellStyle name="Normal 11 3 2 2 3 2 2 2 2" xfId="12033"/>
    <cellStyle name="Normal 11 3 2 2 3 2 2 3" xfId="6243"/>
    <cellStyle name="Normal 11 3 2 2 3 2 2 3 2" xfId="13963"/>
    <cellStyle name="Normal 11 3 2 2 3 2 2 4" xfId="8173"/>
    <cellStyle name="Normal 11 3 2 2 3 2 2 4 2" xfId="15893"/>
    <cellStyle name="Normal 11 3 2 2 3 2 2 5" xfId="10103"/>
    <cellStyle name="Normal 11 3 2 2 3 2 3" xfId="3260"/>
    <cellStyle name="Normal 11 3 2 2 3 2 3 2" xfId="11070"/>
    <cellStyle name="Normal 11 3 2 2 3 2 4" xfId="5280"/>
    <cellStyle name="Normal 11 3 2 2 3 2 4 2" xfId="13000"/>
    <cellStyle name="Normal 11 3 2 2 3 2 5" xfId="7210"/>
    <cellStyle name="Normal 11 3 2 2 3 2 5 2" xfId="14930"/>
    <cellStyle name="Normal 11 3 2 2 3 2 6" xfId="9140"/>
    <cellStyle name="Normal 11 3 2 2 3 3" xfId="1809"/>
    <cellStyle name="Normal 11 3 2 2 3 3 2" xfId="3742"/>
    <cellStyle name="Normal 11 3 2 2 3 3 2 2" xfId="11552"/>
    <cellStyle name="Normal 11 3 2 2 3 3 3" xfId="5762"/>
    <cellStyle name="Normal 11 3 2 2 3 3 3 2" xfId="13482"/>
    <cellStyle name="Normal 11 3 2 2 3 3 4" xfId="7692"/>
    <cellStyle name="Normal 11 3 2 2 3 3 4 2" xfId="15412"/>
    <cellStyle name="Normal 11 3 2 2 3 3 5" xfId="9622"/>
    <cellStyle name="Normal 11 3 2 2 3 4" xfId="2778"/>
    <cellStyle name="Normal 11 3 2 2 3 4 2" xfId="10588"/>
    <cellStyle name="Normal 11 3 2 2 3 5" xfId="4798"/>
    <cellStyle name="Normal 11 3 2 2 3 5 2" xfId="12518"/>
    <cellStyle name="Normal 11 3 2 2 3 6" xfId="6728"/>
    <cellStyle name="Normal 11 3 2 2 3 6 2" xfId="14448"/>
    <cellStyle name="Normal 11 3 2 2 3 7" xfId="8658"/>
    <cellStyle name="Normal 11 3 2 2 4" xfId="982"/>
    <cellStyle name="Normal 11 3 2 2 4 2" xfId="1970"/>
    <cellStyle name="Normal 11 3 2 2 4 2 2" xfId="3903"/>
    <cellStyle name="Normal 11 3 2 2 4 2 2 2" xfId="11713"/>
    <cellStyle name="Normal 11 3 2 2 4 2 3" xfId="5923"/>
    <cellStyle name="Normal 11 3 2 2 4 2 3 2" xfId="13643"/>
    <cellStyle name="Normal 11 3 2 2 4 2 4" xfId="7853"/>
    <cellStyle name="Normal 11 3 2 2 4 2 4 2" xfId="15573"/>
    <cellStyle name="Normal 11 3 2 2 4 2 5" xfId="9783"/>
    <cellStyle name="Normal 11 3 2 2 4 3" xfId="2939"/>
    <cellStyle name="Normal 11 3 2 2 4 3 2" xfId="10749"/>
    <cellStyle name="Normal 11 3 2 2 4 4" xfId="4959"/>
    <cellStyle name="Normal 11 3 2 2 4 4 2" xfId="12679"/>
    <cellStyle name="Normal 11 3 2 2 4 5" xfId="6889"/>
    <cellStyle name="Normal 11 3 2 2 4 5 2" xfId="14609"/>
    <cellStyle name="Normal 11 3 2 2 4 6" xfId="8819"/>
    <cellStyle name="Normal 11 3 2 2 5" xfId="1488"/>
    <cellStyle name="Normal 11 3 2 2 5 2" xfId="3421"/>
    <cellStyle name="Normal 11 3 2 2 5 2 2" xfId="11231"/>
    <cellStyle name="Normal 11 3 2 2 5 3" xfId="5441"/>
    <cellStyle name="Normal 11 3 2 2 5 3 2" xfId="13161"/>
    <cellStyle name="Normal 11 3 2 2 5 4" xfId="7371"/>
    <cellStyle name="Normal 11 3 2 2 5 4 2" xfId="15091"/>
    <cellStyle name="Normal 11 3 2 2 5 5" xfId="9301"/>
    <cellStyle name="Normal 11 3 2 2 6" xfId="2457"/>
    <cellStyle name="Normal 11 3 2 2 6 2" xfId="10267"/>
    <cellStyle name="Normal 11 3 2 2 7" xfId="4477"/>
    <cellStyle name="Normal 11 3 2 2 7 2" xfId="12197"/>
    <cellStyle name="Normal 11 3 2 2 8" xfId="6407"/>
    <cellStyle name="Normal 11 3 2 2 8 2" xfId="14127"/>
    <cellStyle name="Normal 11 3 2 2 9" xfId="8337"/>
    <cellStyle name="Normal 11 3 2 3" xfId="514"/>
    <cellStyle name="Normal 11 3 2 3 2" xfId="1062"/>
    <cellStyle name="Normal 11 3 2 3 2 2" xfId="2050"/>
    <cellStyle name="Normal 11 3 2 3 2 2 2" xfId="3983"/>
    <cellStyle name="Normal 11 3 2 3 2 2 2 2" xfId="11793"/>
    <cellStyle name="Normal 11 3 2 3 2 2 3" xfId="6003"/>
    <cellStyle name="Normal 11 3 2 3 2 2 3 2" xfId="13723"/>
    <cellStyle name="Normal 11 3 2 3 2 2 4" xfId="7933"/>
    <cellStyle name="Normal 11 3 2 3 2 2 4 2" xfId="15653"/>
    <cellStyle name="Normal 11 3 2 3 2 2 5" xfId="9863"/>
    <cellStyle name="Normal 11 3 2 3 2 3" xfId="3019"/>
    <cellStyle name="Normal 11 3 2 3 2 3 2" xfId="10829"/>
    <cellStyle name="Normal 11 3 2 3 2 4" xfId="5039"/>
    <cellStyle name="Normal 11 3 2 3 2 4 2" xfId="12759"/>
    <cellStyle name="Normal 11 3 2 3 2 5" xfId="6969"/>
    <cellStyle name="Normal 11 3 2 3 2 5 2" xfId="14689"/>
    <cellStyle name="Normal 11 3 2 3 2 6" xfId="8899"/>
    <cellStyle name="Normal 11 3 2 3 3" xfId="1568"/>
    <cellStyle name="Normal 11 3 2 3 3 2" xfId="3501"/>
    <cellStyle name="Normal 11 3 2 3 3 2 2" xfId="11311"/>
    <cellStyle name="Normal 11 3 2 3 3 3" xfId="5521"/>
    <cellStyle name="Normal 11 3 2 3 3 3 2" xfId="13241"/>
    <cellStyle name="Normal 11 3 2 3 3 4" xfId="7451"/>
    <cellStyle name="Normal 11 3 2 3 3 4 2" xfId="15171"/>
    <cellStyle name="Normal 11 3 2 3 3 5" xfId="9381"/>
    <cellStyle name="Normal 11 3 2 3 4" xfId="2537"/>
    <cellStyle name="Normal 11 3 2 3 4 2" xfId="10347"/>
    <cellStyle name="Normal 11 3 2 3 5" xfId="4557"/>
    <cellStyle name="Normal 11 3 2 3 5 2" xfId="12277"/>
    <cellStyle name="Normal 11 3 2 3 6" xfId="6487"/>
    <cellStyle name="Normal 11 3 2 3 6 2" xfId="14207"/>
    <cellStyle name="Normal 11 3 2 3 7" xfId="8417"/>
    <cellStyle name="Normal 11 3 2 4" xfId="676"/>
    <cellStyle name="Normal 11 3 2 4 2" xfId="1223"/>
    <cellStyle name="Normal 11 3 2 4 2 2" xfId="2210"/>
    <cellStyle name="Normal 11 3 2 4 2 2 2" xfId="4143"/>
    <cellStyle name="Normal 11 3 2 4 2 2 2 2" xfId="11953"/>
    <cellStyle name="Normal 11 3 2 4 2 2 3" xfId="6163"/>
    <cellStyle name="Normal 11 3 2 4 2 2 3 2" xfId="13883"/>
    <cellStyle name="Normal 11 3 2 4 2 2 4" xfId="8093"/>
    <cellStyle name="Normal 11 3 2 4 2 2 4 2" xfId="15813"/>
    <cellStyle name="Normal 11 3 2 4 2 2 5" xfId="10023"/>
    <cellStyle name="Normal 11 3 2 4 2 3" xfId="3180"/>
    <cellStyle name="Normal 11 3 2 4 2 3 2" xfId="10990"/>
    <cellStyle name="Normal 11 3 2 4 2 4" xfId="5200"/>
    <cellStyle name="Normal 11 3 2 4 2 4 2" xfId="12920"/>
    <cellStyle name="Normal 11 3 2 4 2 5" xfId="7130"/>
    <cellStyle name="Normal 11 3 2 4 2 5 2" xfId="14850"/>
    <cellStyle name="Normal 11 3 2 4 2 6" xfId="9060"/>
    <cellStyle name="Normal 11 3 2 4 3" xfId="1729"/>
    <cellStyle name="Normal 11 3 2 4 3 2" xfId="3662"/>
    <cellStyle name="Normal 11 3 2 4 3 2 2" xfId="11472"/>
    <cellStyle name="Normal 11 3 2 4 3 3" xfId="5682"/>
    <cellStyle name="Normal 11 3 2 4 3 3 2" xfId="13402"/>
    <cellStyle name="Normal 11 3 2 4 3 4" xfId="7612"/>
    <cellStyle name="Normal 11 3 2 4 3 4 2" xfId="15332"/>
    <cellStyle name="Normal 11 3 2 4 3 5" xfId="9542"/>
    <cellStyle name="Normal 11 3 2 4 4" xfId="2698"/>
    <cellStyle name="Normal 11 3 2 4 4 2" xfId="10508"/>
    <cellStyle name="Normal 11 3 2 4 5" xfId="4718"/>
    <cellStyle name="Normal 11 3 2 4 5 2" xfId="12438"/>
    <cellStyle name="Normal 11 3 2 4 6" xfId="6648"/>
    <cellStyle name="Normal 11 3 2 4 6 2" xfId="14368"/>
    <cellStyle name="Normal 11 3 2 4 7" xfId="8578"/>
    <cellStyle name="Normal 11 3 2 5" xfId="902"/>
    <cellStyle name="Normal 11 3 2 5 2" xfId="1890"/>
    <cellStyle name="Normal 11 3 2 5 2 2" xfId="3823"/>
    <cellStyle name="Normal 11 3 2 5 2 2 2" xfId="11633"/>
    <cellStyle name="Normal 11 3 2 5 2 3" xfId="5843"/>
    <cellStyle name="Normal 11 3 2 5 2 3 2" xfId="13563"/>
    <cellStyle name="Normal 11 3 2 5 2 4" xfId="7773"/>
    <cellStyle name="Normal 11 3 2 5 2 4 2" xfId="15493"/>
    <cellStyle name="Normal 11 3 2 5 2 5" xfId="9703"/>
    <cellStyle name="Normal 11 3 2 5 3" xfId="2859"/>
    <cellStyle name="Normal 11 3 2 5 3 2" xfId="10669"/>
    <cellStyle name="Normal 11 3 2 5 4" xfId="4879"/>
    <cellStyle name="Normal 11 3 2 5 4 2" xfId="12599"/>
    <cellStyle name="Normal 11 3 2 5 5" xfId="6809"/>
    <cellStyle name="Normal 11 3 2 5 5 2" xfId="14529"/>
    <cellStyle name="Normal 11 3 2 5 6" xfId="8739"/>
    <cellStyle name="Normal 11 3 2 6" xfId="1408"/>
    <cellStyle name="Normal 11 3 2 6 2" xfId="3341"/>
    <cellStyle name="Normal 11 3 2 6 2 2" xfId="11151"/>
    <cellStyle name="Normal 11 3 2 6 3" xfId="5361"/>
    <cellStyle name="Normal 11 3 2 6 3 2" xfId="13081"/>
    <cellStyle name="Normal 11 3 2 6 4" xfId="7291"/>
    <cellStyle name="Normal 11 3 2 6 4 2" xfId="15011"/>
    <cellStyle name="Normal 11 3 2 6 5" xfId="9221"/>
    <cellStyle name="Normal 11 3 2 7" xfId="2377"/>
    <cellStyle name="Normal 11 3 2 7 2" xfId="10187"/>
    <cellStyle name="Normal 11 3 2 8" xfId="4397"/>
    <cellStyle name="Normal 11 3 2 8 2" xfId="12117"/>
    <cellStyle name="Normal 11 3 2 9" xfId="6327"/>
    <cellStyle name="Normal 11 3 2 9 2" xfId="14047"/>
    <cellStyle name="Normal 11 3 3" xfId="394"/>
    <cellStyle name="Normal 11 3 3 2" xfId="554"/>
    <cellStyle name="Normal 11 3 3 2 2" xfId="1102"/>
    <cellStyle name="Normal 11 3 3 2 2 2" xfId="2090"/>
    <cellStyle name="Normal 11 3 3 2 2 2 2" xfId="4023"/>
    <cellStyle name="Normal 11 3 3 2 2 2 2 2" xfId="11833"/>
    <cellStyle name="Normal 11 3 3 2 2 2 3" xfId="6043"/>
    <cellStyle name="Normal 11 3 3 2 2 2 3 2" xfId="13763"/>
    <cellStyle name="Normal 11 3 3 2 2 2 4" xfId="7973"/>
    <cellStyle name="Normal 11 3 3 2 2 2 4 2" xfId="15693"/>
    <cellStyle name="Normal 11 3 3 2 2 2 5" xfId="9903"/>
    <cellStyle name="Normal 11 3 3 2 2 3" xfId="3059"/>
    <cellStyle name="Normal 11 3 3 2 2 3 2" xfId="10869"/>
    <cellStyle name="Normal 11 3 3 2 2 4" xfId="5079"/>
    <cellStyle name="Normal 11 3 3 2 2 4 2" xfId="12799"/>
    <cellStyle name="Normal 11 3 3 2 2 5" xfId="7009"/>
    <cellStyle name="Normal 11 3 3 2 2 5 2" xfId="14729"/>
    <cellStyle name="Normal 11 3 3 2 2 6" xfId="8939"/>
    <cellStyle name="Normal 11 3 3 2 3" xfId="1608"/>
    <cellStyle name="Normal 11 3 3 2 3 2" xfId="3541"/>
    <cellStyle name="Normal 11 3 3 2 3 2 2" xfId="11351"/>
    <cellStyle name="Normal 11 3 3 2 3 3" xfId="5561"/>
    <cellStyle name="Normal 11 3 3 2 3 3 2" xfId="13281"/>
    <cellStyle name="Normal 11 3 3 2 3 4" xfId="7491"/>
    <cellStyle name="Normal 11 3 3 2 3 4 2" xfId="15211"/>
    <cellStyle name="Normal 11 3 3 2 3 5" xfId="9421"/>
    <cellStyle name="Normal 11 3 3 2 4" xfId="2577"/>
    <cellStyle name="Normal 11 3 3 2 4 2" xfId="10387"/>
    <cellStyle name="Normal 11 3 3 2 5" xfId="4597"/>
    <cellStyle name="Normal 11 3 3 2 5 2" xfId="12317"/>
    <cellStyle name="Normal 11 3 3 2 6" xfId="6527"/>
    <cellStyle name="Normal 11 3 3 2 6 2" xfId="14247"/>
    <cellStyle name="Normal 11 3 3 2 7" xfId="8457"/>
    <cellStyle name="Normal 11 3 3 3" xfId="716"/>
    <cellStyle name="Normal 11 3 3 3 2" xfId="1263"/>
    <cellStyle name="Normal 11 3 3 3 2 2" xfId="2250"/>
    <cellStyle name="Normal 11 3 3 3 2 2 2" xfId="4183"/>
    <cellStyle name="Normal 11 3 3 3 2 2 2 2" xfId="11993"/>
    <cellStyle name="Normal 11 3 3 3 2 2 3" xfId="6203"/>
    <cellStyle name="Normal 11 3 3 3 2 2 3 2" xfId="13923"/>
    <cellStyle name="Normal 11 3 3 3 2 2 4" xfId="8133"/>
    <cellStyle name="Normal 11 3 3 3 2 2 4 2" xfId="15853"/>
    <cellStyle name="Normal 11 3 3 3 2 2 5" xfId="10063"/>
    <cellStyle name="Normal 11 3 3 3 2 3" xfId="3220"/>
    <cellStyle name="Normal 11 3 3 3 2 3 2" xfId="11030"/>
    <cellStyle name="Normal 11 3 3 3 2 4" xfId="5240"/>
    <cellStyle name="Normal 11 3 3 3 2 4 2" xfId="12960"/>
    <cellStyle name="Normal 11 3 3 3 2 5" xfId="7170"/>
    <cellStyle name="Normal 11 3 3 3 2 5 2" xfId="14890"/>
    <cellStyle name="Normal 11 3 3 3 2 6" xfId="9100"/>
    <cellStyle name="Normal 11 3 3 3 3" xfId="1769"/>
    <cellStyle name="Normal 11 3 3 3 3 2" xfId="3702"/>
    <cellStyle name="Normal 11 3 3 3 3 2 2" xfId="11512"/>
    <cellStyle name="Normal 11 3 3 3 3 3" xfId="5722"/>
    <cellStyle name="Normal 11 3 3 3 3 3 2" xfId="13442"/>
    <cellStyle name="Normal 11 3 3 3 3 4" xfId="7652"/>
    <cellStyle name="Normal 11 3 3 3 3 4 2" xfId="15372"/>
    <cellStyle name="Normal 11 3 3 3 3 5" xfId="9582"/>
    <cellStyle name="Normal 11 3 3 3 4" xfId="2738"/>
    <cellStyle name="Normal 11 3 3 3 4 2" xfId="10548"/>
    <cellStyle name="Normal 11 3 3 3 5" xfId="4758"/>
    <cellStyle name="Normal 11 3 3 3 5 2" xfId="12478"/>
    <cellStyle name="Normal 11 3 3 3 6" xfId="6688"/>
    <cellStyle name="Normal 11 3 3 3 6 2" xfId="14408"/>
    <cellStyle name="Normal 11 3 3 3 7" xfId="8618"/>
    <cellStyle name="Normal 11 3 3 4" xfId="942"/>
    <cellStyle name="Normal 11 3 3 4 2" xfId="1930"/>
    <cellStyle name="Normal 11 3 3 4 2 2" xfId="3863"/>
    <cellStyle name="Normal 11 3 3 4 2 2 2" xfId="11673"/>
    <cellStyle name="Normal 11 3 3 4 2 3" xfId="5883"/>
    <cellStyle name="Normal 11 3 3 4 2 3 2" xfId="13603"/>
    <cellStyle name="Normal 11 3 3 4 2 4" xfId="7813"/>
    <cellStyle name="Normal 11 3 3 4 2 4 2" xfId="15533"/>
    <cellStyle name="Normal 11 3 3 4 2 5" xfId="9743"/>
    <cellStyle name="Normal 11 3 3 4 3" xfId="2899"/>
    <cellStyle name="Normal 11 3 3 4 3 2" xfId="10709"/>
    <cellStyle name="Normal 11 3 3 4 4" xfId="4919"/>
    <cellStyle name="Normal 11 3 3 4 4 2" xfId="12639"/>
    <cellStyle name="Normal 11 3 3 4 5" xfId="6849"/>
    <cellStyle name="Normal 11 3 3 4 5 2" xfId="14569"/>
    <cellStyle name="Normal 11 3 3 4 6" xfId="8779"/>
    <cellStyle name="Normal 11 3 3 5" xfId="1448"/>
    <cellStyle name="Normal 11 3 3 5 2" xfId="3381"/>
    <cellStyle name="Normal 11 3 3 5 2 2" xfId="11191"/>
    <cellStyle name="Normal 11 3 3 5 3" xfId="5401"/>
    <cellStyle name="Normal 11 3 3 5 3 2" xfId="13121"/>
    <cellStyle name="Normal 11 3 3 5 4" xfId="7331"/>
    <cellStyle name="Normal 11 3 3 5 4 2" xfId="15051"/>
    <cellStyle name="Normal 11 3 3 5 5" xfId="9261"/>
    <cellStyle name="Normal 11 3 3 6" xfId="2417"/>
    <cellStyle name="Normal 11 3 3 6 2" xfId="10227"/>
    <cellStyle name="Normal 11 3 3 7" xfId="4437"/>
    <cellStyle name="Normal 11 3 3 7 2" xfId="12157"/>
    <cellStyle name="Normal 11 3 3 8" xfId="6367"/>
    <cellStyle name="Normal 11 3 3 8 2" xfId="14087"/>
    <cellStyle name="Normal 11 3 3 9" xfId="8297"/>
    <cellStyle name="Normal 11 3 4" xfId="474"/>
    <cellStyle name="Normal 11 3 4 2" xfId="1022"/>
    <cellStyle name="Normal 11 3 4 2 2" xfId="2010"/>
    <cellStyle name="Normal 11 3 4 2 2 2" xfId="3943"/>
    <cellStyle name="Normal 11 3 4 2 2 2 2" xfId="11753"/>
    <cellStyle name="Normal 11 3 4 2 2 3" xfId="5963"/>
    <cellStyle name="Normal 11 3 4 2 2 3 2" xfId="13683"/>
    <cellStyle name="Normal 11 3 4 2 2 4" xfId="7893"/>
    <cellStyle name="Normal 11 3 4 2 2 4 2" xfId="15613"/>
    <cellStyle name="Normal 11 3 4 2 2 5" xfId="9823"/>
    <cellStyle name="Normal 11 3 4 2 3" xfId="2979"/>
    <cellStyle name="Normal 11 3 4 2 3 2" xfId="10789"/>
    <cellStyle name="Normal 11 3 4 2 4" xfId="4999"/>
    <cellStyle name="Normal 11 3 4 2 4 2" xfId="12719"/>
    <cellStyle name="Normal 11 3 4 2 5" xfId="6929"/>
    <cellStyle name="Normal 11 3 4 2 5 2" xfId="14649"/>
    <cellStyle name="Normal 11 3 4 2 6" xfId="8859"/>
    <cellStyle name="Normal 11 3 4 3" xfId="1528"/>
    <cellStyle name="Normal 11 3 4 3 2" xfId="3461"/>
    <cellStyle name="Normal 11 3 4 3 2 2" xfId="11271"/>
    <cellStyle name="Normal 11 3 4 3 3" xfId="5481"/>
    <cellStyle name="Normal 11 3 4 3 3 2" xfId="13201"/>
    <cellStyle name="Normal 11 3 4 3 4" xfId="7411"/>
    <cellStyle name="Normal 11 3 4 3 4 2" xfId="15131"/>
    <cellStyle name="Normal 11 3 4 3 5" xfId="9341"/>
    <cellStyle name="Normal 11 3 4 4" xfId="2497"/>
    <cellStyle name="Normal 11 3 4 4 2" xfId="10307"/>
    <cellStyle name="Normal 11 3 4 5" xfId="4517"/>
    <cellStyle name="Normal 11 3 4 5 2" xfId="12237"/>
    <cellStyle name="Normal 11 3 4 6" xfId="6447"/>
    <cellStyle name="Normal 11 3 4 6 2" xfId="14167"/>
    <cellStyle name="Normal 11 3 4 7" xfId="8377"/>
    <cellStyle name="Normal 11 3 5" xfId="636"/>
    <cellStyle name="Normal 11 3 5 2" xfId="1183"/>
    <cellStyle name="Normal 11 3 5 2 2" xfId="2170"/>
    <cellStyle name="Normal 11 3 5 2 2 2" xfId="4103"/>
    <cellStyle name="Normal 11 3 5 2 2 2 2" xfId="11913"/>
    <cellStyle name="Normal 11 3 5 2 2 3" xfId="6123"/>
    <cellStyle name="Normal 11 3 5 2 2 3 2" xfId="13843"/>
    <cellStyle name="Normal 11 3 5 2 2 4" xfId="8053"/>
    <cellStyle name="Normal 11 3 5 2 2 4 2" xfId="15773"/>
    <cellStyle name="Normal 11 3 5 2 2 5" xfId="9983"/>
    <cellStyle name="Normal 11 3 5 2 3" xfId="3140"/>
    <cellStyle name="Normal 11 3 5 2 3 2" xfId="10950"/>
    <cellStyle name="Normal 11 3 5 2 4" xfId="5160"/>
    <cellStyle name="Normal 11 3 5 2 4 2" xfId="12880"/>
    <cellStyle name="Normal 11 3 5 2 5" xfId="7090"/>
    <cellStyle name="Normal 11 3 5 2 5 2" xfId="14810"/>
    <cellStyle name="Normal 11 3 5 2 6" xfId="9020"/>
    <cellStyle name="Normal 11 3 5 3" xfId="1689"/>
    <cellStyle name="Normal 11 3 5 3 2" xfId="3622"/>
    <cellStyle name="Normal 11 3 5 3 2 2" xfId="11432"/>
    <cellStyle name="Normal 11 3 5 3 3" xfId="5642"/>
    <cellStyle name="Normal 11 3 5 3 3 2" xfId="13362"/>
    <cellStyle name="Normal 11 3 5 3 4" xfId="7572"/>
    <cellStyle name="Normal 11 3 5 3 4 2" xfId="15292"/>
    <cellStyle name="Normal 11 3 5 3 5" xfId="9502"/>
    <cellStyle name="Normal 11 3 5 4" xfId="2658"/>
    <cellStyle name="Normal 11 3 5 4 2" xfId="10468"/>
    <cellStyle name="Normal 11 3 5 5" xfId="4678"/>
    <cellStyle name="Normal 11 3 5 5 2" xfId="12398"/>
    <cellStyle name="Normal 11 3 5 6" xfId="6608"/>
    <cellStyle name="Normal 11 3 5 6 2" xfId="14328"/>
    <cellStyle name="Normal 11 3 5 7" xfId="8538"/>
    <cellStyle name="Normal 11 3 6" xfId="854"/>
    <cellStyle name="Normal 11 3 6 2" xfId="1850"/>
    <cellStyle name="Normal 11 3 6 2 2" xfId="3783"/>
    <cellStyle name="Normal 11 3 6 2 2 2" xfId="11593"/>
    <cellStyle name="Normal 11 3 6 2 3" xfId="5803"/>
    <cellStyle name="Normal 11 3 6 2 3 2" xfId="13523"/>
    <cellStyle name="Normal 11 3 6 2 4" xfId="7733"/>
    <cellStyle name="Normal 11 3 6 2 4 2" xfId="15453"/>
    <cellStyle name="Normal 11 3 6 2 5" xfId="9663"/>
    <cellStyle name="Normal 11 3 6 3" xfId="2819"/>
    <cellStyle name="Normal 11 3 6 3 2" xfId="10629"/>
    <cellStyle name="Normal 11 3 6 4" xfId="4839"/>
    <cellStyle name="Normal 11 3 6 4 2" xfId="12559"/>
    <cellStyle name="Normal 11 3 6 5" xfId="6769"/>
    <cellStyle name="Normal 11 3 6 5 2" xfId="14489"/>
    <cellStyle name="Normal 11 3 6 6" xfId="8699"/>
    <cellStyle name="Normal 11 3 7" xfId="1368"/>
    <cellStyle name="Normal 11 3 7 2" xfId="3301"/>
    <cellStyle name="Normal 11 3 7 2 2" xfId="11111"/>
    <cellStyle name="Normal 11 3 7 3" xfId="5321"/>
    <cellStyle name="Normal 11 3 7 3 2" xfId="13041"/>
    <cellStyle name="Normal 11 3 7 4" xfId="7251"/>
    <cellStyle name="Normal 11 3 7 4 2" xfId="14971"/>
    <cellStyle name="Normal 11 3 7 5" xfId="9181"/>
    <cellStyle name="Normal 11 3 8" xfId="2337"/>
    <cellStyle name="Normal 11 3 8 2" xfId="10147"/>
    <cellStyle name="Normal 11 3 9" xfId="4357"/>
    <cellStyle name="Normal 11 3 9 2" xfId="12077"/>
    <cellStyle name="Normal 11 4" xfId="334"/>
    <cellStyle name="Normal 11 4 10" xfId="8237"/>
    <cellStyle name="Normal 11 4 2" xfId="414"/>
    <cellStyle name="Normal 11 4 2 2" xfId="574"/>
    <cellStyle name="Normal 11 4 2 2 2" xfId="1122"/>
    <cellStyle name="Normal 11 4 2 2 2 2" xfId="2110"/>
    <cellStyle name="Normal 11 4 2 2 2 2 2" xfId="4043"/>
    <cellStyle name="Normal 11 4 2 2 2 2 2 2" xfId="11853"/>
    <cellStyle name="Normal 11 4 2 2 2 2 3" xfId="6063"/>
    <cellStyle name="Normal 11 4 2 2 2 2 3 2" xfId="13783"/>
    <cellStyle name="Normal 11 4 2 2 2 2 4" xfId="7993"/>
    <cellStyle name="Normal 11 4 2 2 2 2 4 2" xfId="15713"/>
    <cellStyle name="Normal 11 4 2 2 2 2 5" xfId="9923"/>
    <cellStyle name="Normal 11 4 2 2 2 3" xfId="3079"/>
    <cellStyle name="Normal 11 4 2 2 2 3 2" xfId="10889"/>
    <cellStyle name="Normal 11 4 2 2 2 4" xfId="5099"/>
    <cellStyle name="Normal 11 4 2 2 2 4 2" xfId="12819"/>
    <cellStyle name="Normal 11 4 2 2 2 5" xfId="7029"/>
    <cellStyle name="Normal 11 4 2 2 2 5 2" xfId="14749"/>
    <cellStyle name="Normal 11 4 2 2 2 6" xfId="8959"/>
    <cellStyle name="Normal 11 4 2 2 3" xfId="1628"/>
    <cellStyle name="Normal 11 4 2 2 3 2" xfId="3561"/>
    <cellStyle name="Normal 11 4 2 2 3 2 2" xfId="11371"/>
    <cellStyle name="Normal 11 4 2 2 3 3" xfId="5581"/>
    <cellStyle name="Normal 11 4 2 2 3 3 2" xfId="13301"/>
    <cellStyle name="Normal 11 4 2 2 3 4" xfId="7511"/>
    <cellStyle name="Normal 11 4 2 2 3 4 2" xfId="15231"/>
    <cellStyle name="Normal 11 4 2 2 3 5" xfId="9441"/>
    <cellStyle name="Normal 11 4 2 2 4" xfId="2597"/>
    <cellStyle name="Normal 11 4 2 2 4 2" xfId="10407"/>
    <cellStyle name="Normal 11 4 2 2 5" xfId="4617"/>
    <cellStyle name="Normal 11 4 2 2 5 2" xfId="12337"/>
    <cellStyle name="Normal 11 4 2 2 6" xfId="6547"/>
    <cellStyle name="Normal 11 4 2 2 6 2" xfId="14267"/>
    <cellStyle name="Normal 11 4 2 2 7" xfId="8477"/>
    <cellStyle name="Normal 11 4 2 3" xfId="736"/>
    <cellStyle name="Normal 11 4 2 3 2" xfId="1283"/>
    <cellStyle name="Normal 11 4 2 3 2 2" xfId="2270"/>
    <cellStyle name="Normal 11 4 2 3 2 2 2" xfId="4203"/>
    <cellStyle name="Normal 11 4 2 3 2 2 2 2" xfId="12013"/>
    <cellStyle name="Normal 11 4 2 3 2 2 3" xfId="6223"/>
    <cellStyle name="Normal 11 4 2 3 2 2 3 2" xfId="13943"/>
    <cellStyle name="Normal 11 4 2 3 2 2 4" xfId="8153"/>
    <cellStyle name="Normal 11 4 2 3 2 2 4 2" xfId="15873"/>
    <cellStyle name="Normal 11 4 2 3 2 2 5" xfId="10083"/>
    <cellStyle name="Normal 11 4 2 3 2 3" xfId="3240"/>
    <cellStyle name="Normal 11 4 2 3 2 3 2" xfId="11050"/>
    <cellStyle name="Normal 11 4 2 3 2 4" xfId="5260"/>
    <cellStyle name="Normal 11 4 2 3 2 4 2" xfId="12980"/>
    <cellStyle name="Normal 11 4 2 3 2 5" xfId="7190"/>
    <cellStyle name="Normal 11 4 2 3 2 5 2" xfId="14910"/>
    <cellStyle name="Normal 11 4 2 3 2 6" xfId="9120"/>
    <cellStyle name="Normal 11 4 2 3 3" xfId="1789"/>
    <cellStyle name="Normal 11 4 2 3 3 2" xfId="3722"/>
    <cellStyle name="Normal 11 4 2 3 3 2 2" xfId="11532"/>
    <cellStyle name="Normal 11 4 2 3 3 3" xfId="5742"/>
    <cellStyle name="Normal 11 4 2 3 3 3 2" xfId="13462"/>
    <cellStyle name="Normal 11 4 2 3 3 4" xfId="7672"/>
    <cellStyle name="Normal 11 4 2 3 3 4 2" xfId="15392"/>
    <cellStyle name="Normal 11 4 2 3 3 5" xfId="9602"/>
    <cellStyle name="Normal 11 4 2 3 4" xfId="2758"/>
    <cellStyle name="Normal 11 4 2 3 4 2" xfId="10568"/>
    <cellStyle name="Normal 11 4 2 3 5" xfId="4778"/>
    <cellStyle name="Normal 11 4 2 3 5 2" xfId="12498"/>
    <cellStyle name="Normal 11 4 2 3 6" xfId="6708"/>
    <cellStyle name="Normal 11 4 2 3 6 2" xfId="14428"/>
    <cellStyle name="Normal 11 4 2 3 7" xfId="8638"/>
    <cellStyle name="Normal 11 4 2 4" xfId="962"/>
    <cellStyle name="Normal 11 4 2 4 2" xfId="1950"/>
    <cellStyle name="Normal 11 4 2 4 2 2" xfId="3883"/>
    <cellStyle name="Normal 11 4 2 4 2 2 2" xfId="11693"/>
    <cellStyle name="Normal 11 4 2 4 2 3" xfId="5903"/>
    <cellStyle name="Normal 11 4 2 4 2 3 2" xfId="13623"/>
    <cellStyle name="Normal 11 4 2 4 2 4" xfId="7833"/>
    <cellStyle name="Normal 11 4 2 4 2 4 2" xfId="15553"/>
    <cellStyle name="Normal 11 4 2 4 2 5" xfId="9763"/>
    <cellStyle name="Normal 11 4 2 4 3" xfId="2919"/>
    <cellStyle name="Normal 11 4 2 4 3 2" xfId="10729"/>
    <cellStyle name="Normal 11 4 2 4 4" xfId="4939"/>
    <cellStyle name="Normal 11 4 2 4 4 2" xfId="12659"/>
    <cellStyle name="Normal 11 4 2 4 5" xfId="6869"/>
    <cellStyle name="Normal 11 4 2 4 5 2" xfId="14589"/>
    <cellStyle name="Normal 11 4 2 4 6" xfId="8799"/>
    <cellStyle name="Normal 11 4 2 5" xfId="1468"/>
    <cellStyle name="Normal 11 4 2 5 2" xfId="3401"/>
    <cellStyle name="Normal 11 4 2 5 2 2" xfId="11211"/>
    <cellStyle name="Normal 11 4 2 5 3" xfId="5421"/>
    <cellStyle name="Normal 11 4 2 5 3 2" xfId="13141"/>
    <cellStyle name="Normal 11 4 2 5 4" xfId="7351"/>
    <cellStyle name="Normal 11 4 2 5 4 2" xfId="15071"/>
    <cellStyle name="Normal 11 4 2 5 5" xfId="9281"/>
    <cellStyle name="Normal 11 4 2 6" xfId="2437"/>
    <cellStyle name="Normal 11 4 2 6 2" xfId="10247"/>
    <cellStyle name="Normal 11 4 2 7" xfId="4457"/>
    <cellStyle name="Normal 11 4 2 7 2" xfId="12177"/>
    <cellStyle name="Normal 11 4 2 8" xfId="6387"/>
    <cellStyle name="Normal 11 4 2 8 2" xfId="14107"/>
    <cellStyle name="Normal 11 4 2 9" xfId="8317"/>
    <cellStyle name="Normal 11 4 3" xfId="494"/>
    <cellStyle name="Normal 11 4 3 2" xfId="1042"/>
    <cellStyle name="Normal 11 4 3 2 2" xfId="2030"/>
    <cellStyle name="Normal 11 4 3 2 2 2" xfId="3963"/>
    <cellStyle name="Normal 11 4 3 2 2 2 2" xfId="11773"/>
    <cellStyle name="Normal 11 4 3 2 2 3" xfId="5983"/>
    <cellStyle name="Normal 11 4 3 2 2 3 2" xfId="13703"/>
    <cellStyle name="Normal 11 4 3 2 2 4" xfId="7913"/>
    <cellStyle name="Normal 11 4 3 2 2 4 2" xfId="15633"/>
    <cellStyle name="Normal 11 4 3 2 2 5" xfId="9843"/>
    <cellStyle name="Normal 11 4 3 2 3" xfId="2999"/>
    <cellStyle name="Normal 11 4 3 2 3 2" xfId="10809"/>
    <cellStyle name="Normal 11 4 3 2 4" xfId="5019"/>
    <cellStyle name="Normal 11 4 3 2 4 2" xfId="12739"/>
    <cellStyle name="Normal 11 4 3 2 5" xfId="6949"/>
    <cellStyle name="Normal 11 4 3 2 5 2" xfId="14669"/>
    <cellStyle name="Normal 11 4 3 2 6" xfId="8879"/>
    <cellStyle name="Normal 11 4 3 3" xfId="1548"/>
    <cellStyle name="Normal 11 4 3 3 2" xfId="3481"/>
    <cellStyle name="Normal 11 4 3 3 2 2" xfId="11291"/>
    <cellStyle name="Normal 11 4 3 3 3" xfId="5501"/>
    <cellStyle name="Normal 11 4 3 3 3 2" xfId="13221"/>
    <cellStyle name="Normal 11 4 3 3 4" xfId="7431"/>
    <cellStyle name="Normal 11 4 3 3 4 2" xfId="15151"/>
    <cellStyle name="Normal 11 4 3 3 5" xfId="9361"/>
    <cellStyle name="Normal 11 4 3 4" xfId="2517"/>
    <cellStyle name="Normal 11 4 3 4 2" xfId="10327"/>
    <cellStyle name="Normal 11 4 3 5" xfId="4537"/>
    <cellStyle name="Normal 11 4 3 5 2" xfId="12257"/>
    <cellStyle name="Normal 11 4 3 6" xfId="6467"/>
    <cellStyle name="Normal 11 4 3 6 2" xfId="14187"/>
    <cellStyle name="Normal 11 4 3 7" xfId="8397"/>
    <cellStyle name="Normal 11 4 4" xfId="656"/>
    <cellStyle name="Normal 11 4 4 2" xfId="1203"/>
    <cellStyle name="Normal 11 4 4 2 2" xfId="2190"/>
    <cellStyle name="Normal 11 4 4 2 2 2" xfId="4123"/>
    <cellStyle name="Normal 11 4 4 2 2 2 2" xfId="11933"/>
    <cellStyle name="Normal 11 4 4 2 2 3" xfId="6143"/>
    <cellStyle name="Normal 11 4 4 2 2 3 2" xfId="13863"/>
    <cellStyle name="Normal 11 4 4 2 2 4" xfId="8073"/>
    <cellStyle name="Normal 11 4 4 2 2 4 2" xfId="15793"/>
    <cellStyle name="Normal 11 4 4 2 2 5" xfId="10003"/>
    <cellStyle name="Normal 11 4 4 2 3" xfId="3160"/>
    <cellStyle name="Normal 11 4 4 2 3 2" xfId="10970"/>
    <cellStyle name="Normal 11 4 4 2 4" xfId="5180"/>
    <cellStyle name="Normal 11 4 4 2 4 2" xfId="12900"/>
    <cellStyle name="Normal 11 4 4 2 5" xfId="7110"/>
    <cellStyle name="Normal 11 4 4 2 5 2" xfId="14830"/>
    <cellStyle name="Normal 11 4 4 2 6" xfId="9040"/>
    <cellStyle name="Normal 11 4 4 3" xfId="1709"/>
    <cellStyle name="Normal 11 4 4 3 2" xfId="3642"/>
    <cellStyle name="Normal 11 4 4 3 2 2" xfId="11452"/>
    <cellStyle name="Normal 11 4 4 3 3" xfId="5662"/>
    <cellStyle name="Normal 11 4 4 3 3 2" xfId="13382"/>
    <cellStyle name="Normal 11 4 4 3 4" xfId="7592"/>
    <cellStyle name="Normal 11 4 4 3 4 2" xfId="15312"/>
    <cellStyle name="Normal 11 4 4 3 5" xfId="9522"/>
    <cellStyle name="Normal 11 4 4 4" xfId="2678"/>
    <cellStyle name="Normal 11 4 4 4 2" xfId="10488"/>
    <cellStyle name="Normal 11 4 4 5" xfId="4698"/>
    <cellStyle name="Normal 11 4 4 5 2" xfId="12418"/>
    <cellStyle name="Normal 11 4 4 6" xfId="6628"/>
    <cellStyle name="Normal 11 4 4 6 2" xfId="14348"/>
    <cellStyle name="Normal 11 4 4 7" xfId="8558"/>
    <cellStyle name="Normal 11 4 5" xfId="882"/>
    <cellStyle name="Normal 11 4 5 2" xfId="1870"/>
    <cellStyle name="Normal 11 4 5 2 2" xfId="3803"/>
    <cellStyle name="Normal 11 4 5 2 2 2" xfId="11613"/>
    <cellStyle name="Normal 11 4 5 2 3" xfId="5823"/>
    <cellStyle name="Normal 11 4 5 2 3 2" xfId="13543"/>
    <cellStyle name="Normal 11 4 5 2 4" xfId="7753"/>
    <cellStyle name="Normal 11 4 5 2 4 2" xfId="15473"/>
    <cellStyle name="Normal 11 4 5 2 5" xfId="9683"/>
    <cellStyle name="Normal 11 4 5 3" xfId="2839"/>
    <cellStyle name="Normal 11 4 5 3 2" xfId="10649"/>
    <cellStyle name="Normal 11 4 5 4" xfId="4859"/>
    <cellStyle name="Normal 11 4 5 4 2" xfId="12579"/>
    <cellStyle name="Normal 11 4 5 5" xfId="6789"/>
    <cellStyle name="Normal 11 4 5 5 2" xfId="14509"/>
    <cellStyle name="Normal 11 4 5 6" xfId="8719"/>
    <cellStyle name="Normal 11 4 6" xfId="1388"/>
    <cellStyle name="Normal 11 4 6 2" xfId="3321"/>
    <cellStyle name="Normal 11 4 6 2 2" xfId="11131"/>
    <cellStyle name="Normal 11 4 6 3" xfId="5341"/>
    <cellStyle name="Normal 11 4 6 3 2" xfId="13061"/>
    <cellStyle name="Normal 11 4 6 4" xfId="7271"/>
    <cellStyle name="Normal 11 4 6 4 2" xfId="14991"/>
    <cellStyle name="Normal 11 4 6 5" xfId="9201"/>
    <cellStyle name="Normal 11 4 7" xfId="2357"/>
    <cellStyle name="Normal 11 4 7 2" xfId="10167"/>
    <cellStyle name="Normal 11 4 8" xfId="4377"/>
    <cellStyle name="Normal 11 4 8 2" xfId="12097"/>
    <cellStyle name="Normal 11 4 9" xfId="6307"/>
    <cellStyle name="Normal 11 4 9 2" xfId="14027"/>
    <cellStyle name="Normal 11 5" xfId="374"/>
    <cellStyle name="Normal 11 5 2" xfId="534"/>
    <cellStyle name="Normal 11 5 2 2" xfId="1082"/>
    <cellStyle name="Normal 11 5 2 2 2" xfId="2070"/>
    <cellStyle name="Normal 11 5 2 2 2 2" xfId="4003"/>
    <cellStyle name="Normal 11 5 2 2 2 2 2" xfId="11813"/>
    <cellStyle name="Normal 11 5 2 2 2 3" xfId="6023"/>
    <cellStyle name="Normal 11 5 2 2 2 3 2" xfId="13743"/>
    <cellStyle name="Normal 11 5 2 2 2 4" xfId="7953"/>
    <cellStyle name="Normal 11 5 2 2 2 4 2" xfId="15673"/>
    <cellStyle name="Normal 11 5 2 2 2 5" xfId="9883"/>
    <cellStyle name="Normal 11 5 2 2 3" xfId="3039"/>
    <cellStyle name="Normal 11 5 2 2 3 2" xfId="10849"/>
    <cellStyle name="Normal 11 5 2 2 4" xfId="5059"/>
    <cellStyle name="Normal 11 5 2 2 4 2" xfId="12779"/>
    <cellStyle name="Normal 11 5 2 2 5" xfId="6989"/>
    <cellStyle name="Normal 11 5 2 2 5 2" xfId="14709"/>
    <cellStyle name="Normal 11 5 2 2 6" xfId="8919"/>
    <cellStyle name="Normal 11 5 2 3" xfId="1588"/>
    <cellStyle name="Normal 11 5 2 3 2" xfId="3521"/>
    <cellStyle name="Normal 11 5 2 3 2 2" xfId="11331"/>
    <cellStyle name="Normal 11 5 2 3 3" xfId="5541"/>
    <cellStyle name="Normal 11 5 2 3 3 2" xfId="13261"/>
    <cellStyle name="Normal 11 5 2 3 4" xfId="7471"/>
    <cellStyle name="Normal 11 5 2 3 4 2" xfId="15191"/>
    <cellStyle name="Normal 11 5 2 3 5" xfId="9401"/>
    <cellStyle name="Normal 11 5 2 4" xfId="2557"/>
    <cellStyle name="Normal 11 5 2 4 2" xfId="10367"/>
    <cellStyle name="Normal 11 5 2 5" xfId="4577"/>
    <cellStyle name="Normal 11 5 2 5 2" xfId="12297"/>
    <cellStyle name="Normal 11 5 2 6" xfId="6507"/>
    <cellStyle name="Normal 11 5 2 6 2" xfId="14227"/>
    <cellStyle name="Normal 11 5 2 7" xfId="8437"/>
    <cellStyle name="Normal 11 5 3" xfId="696"/>
    <cellStyle name="Normal 11 5 3 2" xfId="1243"/>
    <cellStyle name="Normal 11 5 3 2 2" xfId="2230"/>
    <cellStyle name="Normal 11 5 3 2 2 2" xfId="4163"/>
    <cellStyle name="Normal 11 5 3 2 2 2 2" xfId="11973"/>
    <cellStyle name="Normal 11 5 3 2 2 3" xfId="6183"/>
    <cellStyle name="Normal 11 5 3 2 2 3 2" xfId="13903"/>
    <cellStyle name="Normal 11 5 3 2 2 4" xfId="8113"/>
    <cellStyle name="Normal 11 5 3 2 2 4 2" xfId="15833"/>
    <cellStyle name="Normal 11 5 3 2 2 5" xfId="10043"/>
    <cellStyle name="Normal 11 5 3 2 3" xfId="3200"/>
    <cellStyle name="Normal 11 5 3 2 3 2" xfId="11010"/>
    <cellStyle name="Normal 11 5 3 2 4" xfId="5220"/>
    <cellStyle name="Normal 11 5 3 2 4 2" xfId="12940"/>
    <cellStyle name="Normal 11 5 3 2 5" xfId="7150"/>
    <cellStyle name="Normal 11 5 3 2 5 2" xfId="14870"/>
    <cellStyle name="Normal 11 5 3 2 6" xfId="9080"/>
    <cellStyle name="Normal 11 5 3 3" xfId="1749"/>
    <cellStyle name="Normal 11 5 3 3 2" xfId="3682"/>
    <cellStyle name="Normal 11 5 3 3 2 2" xfId="11492"/>
    <cellStyle name="Normal 11 5 3 3 3" xfId="5702"/>
    <cellStyle name="Normal 11 5 3 3 3 2" xfId="13422"/>
    <cellStyle name="Normal 11 5 3 3 4" xfId="7632"/>
    <cellStyle name="Normal 11 5 3 3 4 2" xfId="15352"/>
    <cellStyle name="Normal 11 5 3 3 5" xfId="9562"/>
    <cellStyle name="Normal 11 5 3 4" xfId="2718"/>
    <cellStyle name="Normal 11 5 3 4 2" xfId="10528"/>
    <cellStyle name="Normal 11 5 3 5" xfId="4738"/>
    <cellStyle name="Normal 11 5 3 5 2" xfId="12458"/>
    <cellStyle name="Normal 11 5 3 6" xfId="6668"/>
    <cellStyle name="Normal 11 5 3 6 2" xfId="14388"/>
    <cellStyle name="Normal 11 5 3 7" xfId="8598"/>
    <cellStyle name="Normal 11 5 4" xfId="922"/>
    <cellStyle name="Normal 11 5 4 2" xfId="1910"/>
    <cellStyle name="Normal 11 5 4 2 2" xfId="3843"/>
    <cellStyle name="Normal 11 5 4 2 2 2" xfId="11653"/>
    <cellStyle name="Normal 11 5 4 2 3" xfId="5863"/>
    <cellStyle name="Normal 11 5 4 2 3 2" xfId="13583"/>
    <cellStyle name="Normal 11 5 4 2 4" xfId="7793"/>
    <cellStyle name="Normal 11 5 4 2 4 2" xfId="15513"/>
    <cellStyle name="Normal 11 5 4 2 5" xfId="9723"/>
    <cellStyle name="Normal 11 5 4 3" xfId="2879"/>
    <cellStyle name="Normal 11 5 4 3 2" xfId="10689"/>
    <cellStyle name="Normal 11 5 4 4" xfId="4899"/>
    <cellStyle name="Normal 11 5 4 4 2" xfId="12619"/>
    <cellStyle name="Normal 11 5 4 5" xfId="6829"/>
    <cellStyle name="Normal 11 5 4 5 2" xfId="14549"/>
    <cellStyle name="Normal 11 5 4 6" xfId="8759"/>
    <cellStyle name="Normal 11 5 5" xfId="1428"/>
    <cellStyle name="Normal 11 5 5 2" xfId="3361"/>
    <cellStyle name="Normal 11 5 5 2 2" xfId="11171"/>
    <cellStyle name="Normal 11 5 5 3" xfId="5381"/>
    <cellStyle name="Normal 11 5 5 3 2" xfId="13101"/>
    <cellStyle name="Normal 11 5 5 4" xfId="7311"/>
    <cellStyle name="Normal 11 5 5 4 2" xfId="15031"/>
    <cellStyle name="Normal 11 5 5 5" xfId="9241"/>
    <cellStyle name="Normal 11 5 6" xfId="2397"/>
    <cellStyle name="Normal 11 5 6 2" xfId="10207"/>
    <cellStyle name="Normal 11 5 7" xfId="4417"/>
    <cellStyle name="Normal 11 5 7 2" xfId="12137"/>
    <cellStyle name="Normal 11 5 8" xfId="6347"/>
    <cellStyle name="Normal 11 5 8 2" xfId="14067"/>
    <cellStyle name="Normal 11 5 9" xfId="8277"/>
    <cellStyle name="Normal 11 6" xfId="454"/>
    <cellStyle name="Normal 11 6 2" xfId="1002"/>
    <cellStyle name="Normal 11 6 2 2" xfId="1990"/>
    <cellStyle name="Normal 11 6 2 2 2" xfId="3923"/>
    <cellStyle name="Normal 11 6 2 2 2 2" xfId="11733"/>
    <cellStyle name="Normal 11 6 2 2 3" xfId="5943"/>
    <cellStyle name="Normal 11 6 2 2 3 2" xfId="13663"/>
    <cellStyle name="Normal 11 6 2 2 4" xfId="7873"/>
    <cellStyle name="Normal 11 6 2 2 4 2" xfId="15593"/>
    <cellStyle name="Normal 11 6 2 2 5" xfId="9803"/>
    <cellStyle name="Normal 11 6 2 3" xfId="2959"/>
    <cellStyle name="Normal 11 6 2 3 2" xfId="10769"/>
    <cellStyle name="Normal 11 6 2 4" xfId="4979"/>
    <cellStyle name="Normal 11 6 2 4 2" xfId="12699"/>
    <cellStyle name="Normal 11 6 2 5" xfId="6909"/>
    <cellStyle name="Normal 11 6 2 5 2" xfId="14629"/>
    <cellStyle name="Normal 11 6 2 6" xfId="8839"/>
    <cellStyle name="Normal 11 6 3" xfId="1508"/>
    <cellStyle name="Normal 11 6 3 2" xfId="3441"/>
    <cellStyle name="Normal 11 6 3 2 2" xfId="11251"/>
    <cellStyle name="Normal 11 6 3 3" xfId="5461"/>
    <cellStyle name="Normal 11 6 3 3 2" xfId="13181"/>
    <cellStyle name="Normal 11 6 3 4" xfId="7391"/>
    <cellStyle name="Normal 11 6 3 4 2" xfId="15111"/>
    <cellStyle name="Normal 11 6 3 5" xfId="9321"/>
    <cellStyle name="Normal 11 6 4" xfId="2477"/>
    <cellStyle name="Normal 11 6 4 2" xfId="10287"/>
    <cellStyle name="Normal 11 6 5" xfId="4497"/>
    <cellStyle name="Normal 11 6 5 2" xfId="12217"/>
    <cellStyle name="Normal 11 6 6" xfId="6427"/>
    <cellStyle name="Normal 11 6 6 2" xfId="14147"/>
    <cellStyle name="Normal 11 6 7" xfId="8357"/>
    <cellStyle name="Normal 11 7" xfId="616"/>
    <cellStyle name="Normal 11 7 2" xfId="1163"/>
    <cellStyle name="Normal 11 7 2 2" xfId="2150"/>
    <cellStyle name="Normal 11 7 2 2 2" xfId="4083"/>
    <cellStyle name="Normal 11 7 2 2 2 2" xfId="11893"/>
    <cellStyle name="Normal 11 7 2 2 3" xfId="6103"/>
    <cellStyle name="Normal 11 7 2 2 3 2" xfId="13823"/>
    <cellStyle name="Normal 11 7 2 2 4" xfId="8033"/>
    <cellStyle name="Normal 11 7 2 2 4 2" xfId="15753"/>
    <cellStyle name="Normal 11 7 2 2 5" xfId="9963"/>
    <cellStyle name="Normal 11 7 2 3" xfId="3120"/>
    <cellStyle name="Normal 11 7 2 3 2" xfId="10930"/>
    <cellStyle name="Normal 11 7 2 4" xfId="5140"/>
    <cellStyle name="Normal 11 7 2 4 2" xfId="12860"/>
    <cellStyle name="Normal 11 7 2 5" xfId="7070"/>
    <cellStyle name="Normal 11 7 2 5 2" xfId="14790"/>
    <cellStyle name="Normal 11 7 2 6" xfId="9000"/>
    <cellStyle name="Normal 11 7 3" xfId="1669"/>
    <cellStyle name="Normal 11 7 3 2" xfId="3602"/>
    <cellStyle name="Normal 11 7 3 2 2" xfId="11412"/>
    <cellStyle name="Normal 11 7 3 3" xfId="5622"/>
    <cellStyle name="Normal 11 7 3 3 2" xfId="13342"/>
    <cellStyle name="Normal 11 7 3 4" xfId="7552"/>
    <cellStyle name="Normal 11 7 3 4 2" xfId="15272"/>
    <cellStyle name="Normal 11 7 3 5" xfId="9482"/>
    <cellStyle name="Normal 11 7 4" xfId="2638"/>
    <cellStyle name="Normal 11 7 4 2" xfId="10448"/>
    <cellStyle name="Normal 11 7 5" xfId="4658"/>
    <cellStyle name="Normal 11 7 5 2" xfId="12378"/>
    <cellStyle name="Normal 11 7 6" xfId="6588"/>
    <cellStyle name="Normal 11 7 6 2" xfId="14308"/>
    <cellStyle name="Normal 11 7 7" xfId="8518"/>
    <cellStyle name="Normal 11 8" xfId="828"/>
    <cellStyle name="Normal 11 8 2" xfId="1830"/>
    <cellStyle name="Normal 11 8 2 2" xfId="3763"/>
    <cellStyle name="Normal 11 8 2 2 2" xfId="11573"/>
    <cellStyle name="Normal 11 8 2 3" xfId="5783"/>
    <cellStyle name="Normal 11 8 2 3 2" xfId="13503"/>
    <cellStyle name="Normal 11 8 2 4" xfId="7713"/>
    <cellStyle name="Normal 11 8 2 4 2" xfId="15433"/>
    <cellStyle name="Normal 11 8 2 5" xfId="9643"/>
    <cellStyle name="Normal 11 8 3" xfId="2799"/>
    <cellStyle name="Normal 11 8 3 2" xfId="10609"/>
    <cellStyle name="Normal 11 8 4" xfId="4819"/>
    <cellStyle name="Normal 11 8 4 2" xfId="12539"/>
    <cellStyle name="Normal 11 8 5" xfId="6749"/>
    <cellStyle name="Normal 11 8 5 2" xfId="14469"/>
    <cellStyle name="Normal 11 8 6" xfId="8679"/>
    <cellStyle name="Normal 11 9" xfId="1348"/>
    <cellStyle name="Normal 11 9 2" xfId="3281"/>
    <cellStyle name="Normal 11 9 2 2" xfId="11091"/>
    <cellStyle name="Normal 11 9 3" xfId="5301"/>
    <cellStyle name="Normal 11 9 3 2" xfId="13021"/>
    <cellStyle name="Normal 11 9 4" xfId="7231"/>
    <cellStyle name="Normal 11 9 4 2" xfId="14951"/>
    <cellStyle name="Normal 11 9 5" xfId="9161"/>
    <cellStyle name="Normal 12" xfId="9"/>
    <cellStyle name="Normal 12 10" xfId="2318"/>
    <cellStyle name="Normal 12 10 2" xfId="10128"/>
    <cellStyle name="Normal 12 11" xfId="4338"/>
    <cellStyle name="Normal 12 11 2" xfId="12058"/>
    <cellStyle name="Normal 12 12" xfId="6268"/>
    <cellStyle name="Normal 12 12 2" xfId="13988"/>
    <cellStyle name="Normal 12 13" xfId="8198"/>
    <cellStyle name="Normal 12 2" xfId="260"/>
    <cellStyle name="Normal 12 2 10" xfId="4348"/>
    <cellStyle name="Normal 12 2 10 2" xfId="12068"/>
    <cellStyle name="Normal 12 2 11" xfId="6278"/>
    <cellStyle name="Normal 12 2 11 2" xfId="13998"/>
    <cellStyle name="Normal 12 2 12" xfId="8208"/>
    <cellStyle name="Normal 12 2 2" xfId="280"/>
    <cellStyle name="Normal 12 2 2 10" xfId="6298"/>
    <cellStyle name="Normal 12 2 2 10 2" xfId="14018"/>
    <cellStyle name="Normal 12 2 2 11" xfId="8228"/>
    <cellStyle name="Normal 12 2 2 2" xfId="365"/>
    <cellStyle name="Normal 12 2 2 2 10" xfId="8268"/>
    <cellStyle name="Normal 12 2 2 2 2" xfId="445"/>
    <cellStyle name="Normal 12 2 2 2 2 2" xfId="605"/>
    <cellStyle name="Normal 12 2 2 2 2 2 2" xfId="1153"/>
    <cellStyle name="Normal 12 2 2 2 2 2 2 2" xfId="2140"/>
    <cellStyle name="Normal 12 2 2 2 2 2 2 2 2" xfId="4073"/>
    <cellStyle name="Normal 12 2 2 2 2 2 2 2 2 2" xfId="11883"/>
    <cellStyle name="Normal 12 2 2 2 2 2 2 2 3" xfId="6093"/>
    <cellStyle name="Normal 12 2 2 2 2 2 2 2 3 2" xfId="13813"/>
    <cellStyle name="Normal 12 2 2 2 2 2 2 2 4" xfId="8023"/>
    <cellStyle name="Normal 12 2 2 2 2 2 2 2 4 2" xfId="15743"/>
    <cellStyle name="Normal 12 2 2 2 2 2 2 2 5" xfId="9953"/>
    <cellStyle name="Normal 12 2 2 2 2 2 2 3" xfId="3110"/>
    <cellStyle name="Normal 12 2 2 2 2 2 2 3 2" xfId="10920"/>
    <cellStyle name="Normal 12 2 2 2 2 2 2 4" xfId="5130"/>
    <cellStyle name="Normal 12 2 2 2 2 2 2 4 2" xfId="12850"/>
    <cellStyle name="Normal 12 2 2 2 2 2 2 5" xfId="7060"/>
    <cellStyle name="Normal 12 2 2 2 2 2 2 5 2" xfId="14780"/>
    <cellStyle name="Normal 12 2 2 2 2 2 2 6" xfId="8990"/>
    <cellStyle name="Normal 12 2 2 2 2 2 3" xfId="1659"/>
    <cellStyle name="Normal 12 2 2 2 2 2 3 2" xfId="3592"/>
    <cellStyle name="Normal 12 2 2 2 2 2 3 2 2" xfId="11402"/>
    <cellStyle name="Normal 12 2 2 2 2 2 3 3" xfId="5612"/>
    <cellStyle name="Normal 12 2 2 2 2 2 3 3 2" xfId="13332"/>
    <cellStyle name="Normal 12 2 2 2 2 2 3 4" xfId="7542"/>
    <cellStyle name="Normal 12 2 2 2 2 2 3 4 2" xfId="15262"/>
    <cellStyle name="Normal 12 2 2 2 2 2 3 5" xfId="9472"/>
    <cellStyle name="Normal 12 2 2 2 2 2 4" xfId="2628"/>
    <cellStyle name="Normal 12 2 2 2 2 2 4 2" xfId="10438"/>
    <cellStyle name="Normal 12 2 2 2 2 2 5" xfId="4648"/>
    <cellStyle name="Normal 12 2 2 2 2 2 5 2" xfId="12368"/>
    <cellStyle name="Normal 12 2 2 2 2 2 6" xfId="6578"/>
    <cellStyle name="Normal 12 2 2 2 2 2 6 2" xfId="14298"/>
    <cellStyle name="Normal 12 2 2 2 2 2 7" xfId="8508"/>
    <cellStyle name="Normal 12 2 2 2 2 3" xfId="767"/>
    <cellStyle name="Normal 12 2 2 2 2 3 2" xfId="1314"/>
    <cellStyle name="Normal 12 2 2 2 2 3 2 2" xfId="2301"/>
    <cellStyle name="Normal 12 2 2 2 2 3 2 2 2" xfId="4234"/>
    <cellStyle name="Normal 12 2 2 2 2 3 2 2 2 2" xfId="12044"/>
    <cellStyle name="Normal 12 2 2 2 2 3 2 2 3" xfId="6254"/>
    <cellStyle name="Normal 12 2 2 2 2 3 2 2 3 2" xfId="13974"/>
    <cellStyle name="Normal 12 2 2 2 2 3 2 2 4" xfId="8184"/>
    <cellStyle name="Normal 12 2 2 2 2 3 2 2 4 2" xfId="15904"/>
    <cellStyle name="Normal 12 2 2 2 2 3 2 2 5" xfId="10114"/>
    <cellStyle name="Normal 12 2 2 2 2 3 2 3" xfId="3271"/>
    <cellStyle name="Normal 12 2 2 2 2 3 2 3 2" xfId="11081"/>
    <cellStyle name="Normal 12 2 2 2 2 3 2 4" xfId="5291"/>
    <cellStyle name="Normal 12 2 2 2 2 3 2 4 2" xfId="13011"/>
    <cellStyle name="Normal 12 2 2 2 2 3 2 5" xfId="7221"/>
    <cellStyle name="Normal 12 2 2 2 2 3 2 5 2" xfId="14941"/>
    <cellStyle name="Normal 12 2 2 2 2 3 2 6" xfId="9151"/>
    <cellStyle name="Normal 12 2 2 2 2 3 3" xfId="1820"/>
    <cellStyle name="Normal 12 2 2 2 2 3 3 2" xfId="3753"/>
    <cellStyle name="Normal 12 2 2 2 2 3 3 2 2" xfId="11563"/>
    <cellStyle name="Normal 12 2 2 2 2 3 3 3" xfId="5773"/>
    <cellStyle name="Normal 12 2 2 2 2 3 3 3 2" xfId="13493"/>
    <cellStyle name="Normal 12 2 2 2 2 3 3 4" xfId="7703"/>
    <cellStyle name="Normal 12 2 2 2 2 3 3 4 2" xfId="15423"/>
    <cellStyle name="Normal 12 2 2 2 2 3 3 5" xfId="9633"/>
    <cellStyle name="Normal 12 2 2 2 2 3 4" xfId="2789"/>
    <cellStyle name="Normal 12 2 2 2 2 3 4 2" xfId="10599"/>
    <cellStyle name="Normal 12 2 2 2 2 3 5" xfId="4809"/>
    <cellStyle name="Normal 12 2 2 2 2 3 5 2" xfId="12529"/>
    <cellStyle name="Normal 12 2 2 2 2 3 6" xfId="6739"/>
    <cellStyle name="Normal 12 2 2 2 2 3 6 2" xfId="14459"/>
    <cellStyle name="Normal 12 2 2 2 2 3 7" xfId="8669"/>
    <cellStyle name="Normal 12 2 2 2 2 4" xfId="993"/>
    <cellStyle name="Normal 12 2 2 2 2 4 2" xfId="1981"/>
    <cellStyle name="Normal 12 2 2 2 2 4 2 2" xfId="3914"/>
    <cellStyle name="Normal 12 2 2 2 2 4 2 2 2" xfId="11724"/>
    <cellStyle name="Normal 12 2 2 2 2 4 2 3" xfId="5934"/>
    <cellStyle name="Normal 12 2 2 2 2 4 2 3 2" xfId="13654"/>
    <cellStyle name="Normal 12 2 2 2 2 4 2 4" xfId="7864"/>
    <cellStyle name="Normal 12 2 2 2 2 4 2 4 2" xfId="15584"/>
    <cellStyle name="Normal 12 2 2 2 2 4 2 5" xfId="9794"/>
    <cellStyle name="Normal 12 2 2 2 2 4 3" xfId="2950"/>
    <cellStyle name="Normal 12 2 2 2 2 4 3 2" xfId="10760"/>
    <cellStyle name="Normal 12 2 2 2 2 4 4" xfId="4970"/>
    <cellStyle name="Normal 12 2 2 2 2 4 4 2" xfId="12690"/>
    <cellStyle name="Normal 12 2 2 2 2 4 5" xfId="6900"/>
    <cellStyle name="Normal 12 2 2 2 2 4 5 2" xfId="14620"/>
    <cellStyle name="Normal 12 2 2 2 2 4 6" xfId="8830"/>
    <cellStyle name="Normal 12 2 2 2 2 5" xfId="1499"/>
    <cellStyle name="Normal 12 2 2 2 2 5 2" xfId="3432"/>
    <cellStyle name="Normal 12 2 2 2 2 5 2 2" xfId="11242"/>
    <cellStyle name="Normal 12 2 2 2 2 5 3" xfId="5452"/>
    <cellStyle name="Normal 12 2 2 2 2 5 3 2" xfId="13172"/>
    <cellStyle name="Normal 12 2 2 2 2 5 4" xfId="7382"/>
    <cellStyle name="Normal 12 2 2 2 2 5 4 2" xfId="15102"/>
    <cellStyle name="Normal 12 2 2 2 2 5 5" xfId="9312"/>
    <cellStyle name="Normal 12 2 2 2 2 6" xfId="2468"/>
    <cellStyle name="Normal 12 2 2 2 2 6 2" xfId="10278"/>
    <cellStyle name="Normal 12 2 2 2 2 7" xfId="4488"/>
    <cellStyle name="Normal 12 2 2 2 2 7 2" xfId="12208"/>
    <cellStyle name="Normal 12 2 2 2 2 8" xfId="6418"/>
    <cellStyle name="Normal 12 2 2 2 2 8 2" xfId="14138"/>
    <cellStyle name="Normal 12 2 2 2 2 9" xfId="8348"/>
    <cellStyle name="Normal 12 2 2 2 3" xfId="525"/>
    <cellStyle name="Normal 12 2 2 2 3 2" xfId="1073"/>
    <cellStyle name="Normal 12 2 2 2 3 2 2" xfId="2061"/>
    <cellStyle name="Normal 12 2 2 2 3 2 2 2" xfId="3994"/>
    <cellStyle name="Normal 12 2 2 2 3 2 2 2 2" xfId="11804"/>
    <cellStyle name="Normal 12 2 2 2 3 2 2 3" xfId="6014"/>
    <cellStyle name="Normal 12 2 2 2 3 2 2 3 2" xfId="13734"/>
    <cellStyle name="Normal 12 2 2 2 3 2 2 4" xfId="7944"/>
    <cellStyle name="Normal 12 2 2 2 3 2 2 4 2" xfId="15664"/>
    <cellStyle name="Normal 12 2 2 2 3 2 2 5" xfId="9874"/>
    <cellStyle name="Normal 12 2 2 2 3 2 3" xfId="3030"/>
    <cellStyle name="Normal 12 2 2 2 3 2 3 2" xfId="10840"/>
    <cellStyle name="Normal 12 2 2 2 3 2 4" xfId="5050"/>
    <cellStyle name="Normal 12 2 2 2 3 2 4 2" xfId="12770"/>
    <cellStyle name="Normal 12 2 2 2 3 2 5" xfId="6980"/>
    <cellStyle name="Normal 12 2 2 2 3 2 5 2" xfId="14700"/>
    <cellStyle name="Normal 12 2 2 2 3 2 6" xfId="8910"/>
    <cellStyle name="Normal 12 2 2 2 3 3" xfId="1579"/>
    <cellStyle name="Normal 12 2 2 2 3 3 2" xfId="3512"/>
    <cellStyle name="Normal 12 2 2 2 3 3 2 2" xfId="11322"/>
    <cellStyle name="Normal 12 2 2 2 3 3 3" xfId="5532"/>
    <cellStyle name="Normal 12 2 2 2 3 3 3 2" xfId="13252"/>
    <cellStyle name="Normal 12 2 2 2 3 3 4" xfId="7462"/>
    <cellStyle name="Normal 12 2 2 2 3 3 4 2" xfId="15182"/>
    <cellStyle name="Normal 12 2 2 2 3 3 5" xfId="9392"/>
    <cellStyle name="Normal 12 2 2 2 3 4" xfId="2548"/>
    <cellStyle name="Normal 12 2 2 2 3 4 2" xfId="10358"/>
    <cellStyle name="Normal 12 2 2 2 3 5" xfId="4568"/>
    <cellStyle name="Normal 12 2 2 2 3 5 2" xfId="12288"/>
    <cellStyle name="Normal 12 2 2 2 3 6" xfId="6498"/>
    <cellStyle name="Normal 12 2 2 2 3 6 2" xfId="14218"/>
    <cellStyle name="Normal 12 2 2 2 3 7" xfId="8428"/>
    <cellStyle name="Normal 12 2 2 2 4" xfId="687"/>
    <cellStyle name="Normal 12 2 2 2 4 2" xfId="1234"/>
    <cellStyle name="Normal 12 2 2 2 4 2 2" xfId="2221"/>
    <cellStyle name="Normal 12 2 2 2 4 2 2 2" xfId="4154"/>
    <cellStyle name="Normal 12 2 2 2 4 2 2 2 2" xfId="11964"/>
    <cellStyle name="Normal 12 2 2 2 4 2 2 3" xfId="6174"/>
    <cellStyle name="Normal 12 2 2 2 4 2 2 3 2" xfId="13894"/>
    <cellStyle name="Normal 12 2 2 2 4 2 2 4" xfId="8104"/>
    <cellStyle name="Normal 12 2 2 2 4 2 2 4 2" xfId="15824"/>
    <cellStyle name="Normal 12 2 2 2 4 2 2 5" xfId="10034"/>
    <cellStyle name="Normal 12 2 2 2 4 2 3" xfId="3191"/>
    <cellStyle name="Normal 12 2 2 2 4 2 3 2" xfId="11001"/>
    <cellStyle name="Normal 12 2 2 2 4 2 4" xfId="5211"/>
    <cellStyle name="Normal 12 2 2 2 4 2 4 2" xfId="12931"/>
    <cellStyle name="Normal 12 2 2 2 4 2 5" xfId="7141"/>
    <cellStyle name="Normal 12 2 2 2 4 2 5 2" xfId="14861"/>
    <cellStyle name="Normal 12 2 2 2 4 2 6" xfId="9071"/>
    <cellStyle name="Normal 12 2 2 2 4 3" xfId="1740"/>
    <cellStyle name="Normal 12 2 2 2 4 3 2" xfId="3673"/>
    <cellStyle name="Normal 12 2 2 2 4 3 2 2" xfId="11483"/>
    <cellStyle name="Normal 12 2 2 2 4 3 3" xfId="5693"/>
    <cellStyle name="Normal 12 2 2 2 4 3 3 2" xfId="13413"/>
    <cellStyle name="Normal 12 2 2 2 4 3 4" xfId="7623"/>
    <cellStyle name="Normal 12 2 2 2 4 3 4 2" xfId="15343"/>
    <cellStyle name="Normal 12 2 2 2 4 3 5" xfId="9553"/>
    <cellStyle name="Normal 12 2 2 2 4 4" xfId="2709"/>
    <cellStyle name="Normal 12 2 2 2 4 4 2" xfId="10519"/>
    <cellStyle name="Normal 12 2 2 2 4 5" xfId="4729"/>
    <cellStyle name="Normal 12 2 2 2 4 5 2" xfId="12449"/>
    <cellStyle name="Normal 12 2 2 2 4 6" xfId="6659"/>
    <cellStyle name="Normal 12 2 2 2 4 6 2" xfId="14379"/>
    <cellStyle name="Normal 12 2 2 2 4 7" xfId="8589"/>
    <cellStyle name="Normal 12 2 2 2 5" xfId="913"/>
    <cellStyle name="Normal 12 2 2 2 5 2" xfId="1901"/>
    <cellStyle name="Normal 12 2 2 2 5 2 2" xfId="3834"/>
    <cellStyle name="Normal 12 2 2 2 5 2 2 2" xfId="11644"/>
    <cellStyle name="Normal 12 2 2 2 5 2 3" xfId="5854"/>
    <cellStyle name="Normal 12 2 2 2 5 2 3 2" xfId="13574"/>
    <cellStyle name="Normal 12 2 2 2 5 2 4" xfId="7784"/>
    <cellStyle name="Normal 12 2 2 2 5 2 4 2" xfId="15504"/>
    <cellStyle name="Normal 12 2 2 2 5 2 5" xfId="9714"/>
    <cellStyle name="Normal 12 2 2 2 5 3" xfId="2870"/>
    <cellStyle name="Normal 12 2 2 2 5 3 2" xfId="10680"/>
    <cellStyle name="Normal 12 2 2 2 5 4" xfId="4890"/>
    <cellStyle name="Normal 12 2 2 2 5 4 2" xfId="12610"/>
    <cellStyle name="Normal 12 2 2 2 5 5" xfId="6820"/>
    <cellStyle name="Normal 12 2 2 2 5 5 2" xfId="14540"/>
    <cellStyle name="Normal 12 2 2 2 5 6" xfId="8750"/>
    <cellStyle name="Normal 12 2 2 2 6" xfId="1419"/>
    <cellStyle name="Normal 12 2 2 2 6 2" xfId="3352"/>
    <cellStyle name="Normal 12 2 2 2 6 2 2" xfId="11162"/>
    <cellStyle name="Normal 12 2 2 2 6 3" xfId="5372"/>
    <cellStyle name="Normal 12 2 2 2 6 3 2" xfId="13092"/>
    <cellStyle name="Normal 12 2 2 2 6 4" xfId="7302"/>
    <cellStyle name="Normal 12 2 2 2 6 4 2" xfId="15022"/>
    <cellStyle name="Normal 12 2 2 2 6 5" xfId="9232"/>
    <cellStyle name="Normal 12 2 2 2 7" xfId="2388"/>
    <cellStyle name="Normal 12 2 2 2 7 2" xfId="10198"/>
    <cellStyle name="Normal 12 2 2 2 8" xfId="4408"/>
    <cellStyle name="Normal 12 2 2 2 8 2" xfId="12128"/>
    <cellStyle name="Normal 12 2 2 2 9" xfId="6338"/>
    <cellStyle name="Normal 12 2 2 2 9 2" xfId="14058"/>
    <cellStyle name="Normal 12 2 2 3" xfId="405"/>
    <cellStyle name="Normal 12 2 2 3 2" xfId="565"/>
    <cellStyle name="Normal 12 2 2 3 2 2" xfId="1113"/>
    <cellStyle name="Normal 12 2 2 3 2 2 2" xfId="2101"/>
    <cellStyle name="Normal 12 2 2 3 2 2 2 2" xfId="4034"/>
    <cellStyle name="Normal 12 2 2 3 2 2 2 2 2" xfId="11844"/>
    <cellStyle name="Normal 12 2 2 3 2 2 2 3" xfId="6054"/>
    <cellStyle name="Normal 12 2 2 3 2 2 2 3 2" xfId="13774"/>
    <cellStyle name="Normal 12 2 2 3 2 2 2 4" xfId="7984"/>
    <cellStyle name="Normal 12 2 2 3 2 2 2 4 2" xfId="15704"/>
    <cellStyle name="Normal 12 2 2 3 2 2 2 5" xfId="9914"/>
    <cellStyle name="Normal 12 2 2 3 2 2 3" xfId="3070"/>
    <cellStyle name="Normal 12 2 2 3 2 2 3 2" xfId="10880"/>
    <cellStyle name="Normal 12 2 2 3 2 2 4" xfId="5090"/>
    <cellStyle name="Normal 12 2 2 3 2 2 4 2" xfId="12810"/>
    <cellStyle name="Normal 12 2 2 3 2 2 5" xfId="7020"/>
    <cellStyle name="Normal 12 2 2 3 2 2 5 2" xfId="14740"/>
    <cellStyle name="Normal 12 2 2 3 2 2 6" xfId="8950"/>
    <cellStyle name="Normal 12 2 2 3 2 3" xfId="1619"/>
    <cellStyle name="Normal 12 2 2 3 2 3 2" xfId="3552"/>
    <cellStyle name="Normal 12 2 2 3 2 3 2 2" xfId="11362"/>
    <cellStyle name="Normal 12 2 2 3 2 3 3" xfId="5572"/>
    <cellStyle name="Normal 12 2 2 3 2 3 3 2" xfId="13292"/>
    <cellStyle name="Normal 12 2 2 3 2 3 4" xfId="7502"/>
    <cellStyle name="Normal 12 2 2 3 2 3 4 2" xfId="15222"/>
    <cellStyle name="Normal 12 2 2 3 2 3 5" xfId="9432"/>
    <cellStyle name="Normal 12 2 2 3 2 4" xfId="2588"/>
    <cellStyle name="Normal 12 2 2 3 2 4 2" xfId="10398"/>
    <cellStyle name="Normal 12 2 2 3 2 5" xfId="4608"/>
    <cellStyle name="Normal 12 2 2 3 2 5 2" xfId="12328"/>
    <cellStyle name="Normal 12 2 2 3 2 6" xfId="6538"/>
    <cellStyle name="Normal 12 2 2 3 2 6 2" xfId="14258"/>
    <cellStyle name="Normal 12 2 2 3 2 7" xfId="8468"/>
    <cellStyle name="Normal 12 2 2 3 3" xfId="727"/>
    <cellStyle name="Normal 12 2 2 3 3 2" xfId="1274"/>
    <cellStyle name="Normal 12 2 2 3 3 2 2" xfId="2261"/>
    <cellStyle name="Normal 12 2 2 3 3 2 2 2" xfId="4194"/>
    <cellStyle name="Normal 12 2 2 3 3 2 2 2 2" xfId="12004"/>
    <cellStyle name="Normal 12 2 2 3 3 2 2 3" xfId="6214"/>
    <cellStyle name="Normal 12 2 2 3 3 2 2 3 2" xfId="13934"/>
    <cellStyle name="Normal 12 2 2 3 3 2 2 4" xfId="8144"/>
    <cellStyle name="Normal 12 2 2 3 3 2 2 4 2" xfId="15864"/>
    <cellStyle name="Normal 12 2 2 3 3 2 2 5" xfId="10074"/>
    <cellStyle name="Normal 12 2 2 3 3 2 3" xfId="3231"/>
    <cellStyle name="Normal 12 2 2 3 3 2 3 2" xfId="11041"/>
    <cellStyle name="Normal 12 2 2 3 3 2 4" xfId="5251"/>
    <cellStyle name="Normal 12 2 2 3 3 2 4 2" xfId="12971"/>
    <cellStyle name="Normal 12 2 2 3 3 2 5" xfId="7181"/>
    <cellStyle name="Normal 12 2 2 3 3 2 5 2" xfId="14901"/>
    <cellStyle name="Normal 12 2 2 3 3 2 6" xfId="9111"/>
    <cellStyle name="Normal 12 2 2 3 3 3" xfId="1780"/>
    <cellStyle name="Normal 12 2 2 3 3 3 2" xfId="3713"/>
    <cellStyle name="Normal 12 2 2 3 3 3 2 2" xfId="11523"/>
    <cellStyle name="Normal 12 2 2 3 3 3 3" xfId="5733"/>
    <cellStyle name="Normal 12 2 2 3 3 3 3 2" xfId="13453"/>
    <cellStyle name="Normal 12 2 2 3 3 3 4" xfId="7663"/>
    <cellStyle name="Normal 12 2 2 3 3 3 4 2" xfId="15383"/>
    <cellStyle name="Normal 12 2 2 3 3 3 5" xfId="9593"/>
    <cellStyle name="Normal 12 2 2 3 3 4" xfId="2749"/>
    <cellStyle name="Normal 12 2 2 3 3 4 2" xfId="10559"/>
    <cellStyle name="Normal 12 2 2 3 3 5" xfId="4769"/>
    <cellStyle name="Normal 12 2 2 3 3 5 2" xfId="12489"/>
    <cellStyle name="Normal 12 2 2 3 3 6" xfId="6699"/>
    <cellStyle name="Normal 12 2 2 3 3 6 2" xfId="14419"/>
    <cellStyle name="Normal 12 2 2 3 3 7" xfId="8629"/>
    <cellStyle name="Normal 12 2 2 3 4" xfId="953"/>
    <cellStyle name="Normal 12 2 2 3 4 2" xfId="1941"/>
    <cellStyle name="Normal 12 2 2 3 4 2 2" xfId="3874"/>
    <cellStyle name="Normal 12 2 2 3 4 2 2 2" xfId="11684"/>
    <cellStyle name="Normal 12 2 2 3 4 2 3" xfId="5894"/>
    <cellStyle name="Normal 12 2 2 3 4 2 3 2" xfId="13614"/>
    <cellStyle name="Normal 12 2 2 3 4 2 4" xfId="7824"/>
    <cellStyle name="Normal 12 2 2 3 4 2 4 2" xfId="15544"/>
    <cellStyle name="Normal 12 2 2 3 4 2 5" xfId="9754"/>
    <cellStyle name="Normal 12 2 2 3 4 3" xfId="2910"/>
    <cellStyle name="Normal 12 2 2 3 4 3 2" xfId="10720"/>
    <cellStyle name="Normal 12 2 2 3 4 4" xfId="4930"/>
    <cellStyle name="Normal 12 2 2 3 4 4 2" xfId="12650"/>
    <cellStyle name="Normal 12 2 2 3 4 5" xfId="6860"/>
    <cellStyle name="Normal 12 2 2 3 4 5 2" xfId="14580"/>
    <cellStyle name="Normal 12 2 2 3 4 6" xfId="8790"/>
    <cellStyle name="Normal 12 2 2 3 5" xfId="1459"/>
    <cellStyle name="Normal 12 2 2 3 5 2" xfId="3392"/>
    <cellStyle name="Normal 12 2 2 3 5 2 2" xfId="11202"/>
    <cellStyle name="Normal 12 2 2 3 5 3" xfId="5412"/>
    <cellStyle name="Normal 12 2 2 3 5 3 2" xfId="13132"/>
    <cellStyle name="Normal 12 2 2 3 5 4" xfId="7342"/>
    <cellStyle name="Normal 12 2 2 3 5 4 2" xfId="15062"/>
    <cellStyle name="Normal 12 2 2 3 5 5" xfId="9272"/>
    <cellStyle name="Normal 12 2 2 3 6" xfId="2428"/>
    <cellStyle name="Normal 12 2 2 3 6 2" xfId="10238"/>
    <cellStyle name="Normal 12 2 2 3 7" xfId="4448"/>
    <cellStyle name="Normal 12 2 2 3 7 2" xfId="12168"/>
    <cellStyle name="Normal 12 2 2 3 8" xfId="6378"/>
    <cellStyle name="Normal 12 2 2 3 8 2" xfId="14098"/>
    <cellStyle name="Normal 12 2 2 3 9" xfId="8308"/>
    <cellStyle name="Normal 12 2 2 4" xfId="485"/>
    <cellStyle name="Normal 12 2 2 4 2" xfId="1033"/>
    <cellStyle name="Normal 12 2 2 4 2 2" xfId="2021"/>
    <cellStyle name="Normal 12 2 2 4 2 2 2" xfId="3954"/>
    <cellStyle name="Normal 12 2 2 4 2 2 2 2" xfId="11764"/>
    <cellStyle name="Normal 12 2 2 4 2 2 3" xfId="5974"/>
    <cellStyle name="Normal 12 2 2 4 2 2 3 2" xfId="13694"/>
    <cellStyle name="Normal 12 2 2 4 2 2 4" xfId="7904"/>
    <cellStyle name="Normal 12 2 2 4 2 2 4 2" xfId="15624"/>
    <cellStyle name="Normal 12 2 2 4 2 2 5" xfId="9834"/>
    <cellStyle name="Normal 12 2 2 4 2 3" xfId="2990"/>
    <cellStyle name="Normal 12 2 2 4 2 3 2" xfId="10800"/>
    <cellStyle name="Normal 12 2 2 4 2 4" xfId="5010"/>
    <cellStyle name="Normal 12 2 2 4 2 4 2" xfId="12730"/>
    <cellStyle name="Normal 12 2 2 4 2 5" xfId="6940"/>
    <cellStyle name="Normal 12 2 2 4 2 5 2" xfId="14660"/>
    <cellStyle name="Normal 12 2 2 4 2 6" xfId="8870"/>
    <cellStyle name="Normal 12 2 2 4 3" xfId="1539"/>
    <cellStyle name="Normal 12 2 2 4 3 2" xfId="3472"/>
    <cellStyle name="Normal 12 2 2 4 3 2 2" xfId="11282"/>
    <cellStyle name="Normal 12 2 2 4 3 3" xfId="5492"/>
    <cellStyle name="Normal 12 2 2 4 3 3 2" xfId="13212"/>
    <cellStyle name="Normal 12 2 2 4 3 4" xfId="7422"/>
    <cellStyle name="Normal 12 2 2 4 3 4 2" xfId="15142"/>
    <cellStyle name="Normal 12 2 2 4 3 5" xfId="9352"/>
    <cellStyle name="Normal 12 2 2 4 4" xfId="2508"/>
    <cellStyle name="Normal 12 2 2 4 4 2" xfId="10318"/>
    <cellStyle name="Normal 12 2 2 4 5" xfId="4528"/>
    <cellStyle name="Normal 12 2 2 4 5 2" xfId="12248"/>
    <cellStyle name="Normal 12 2 2 4 6" xfId="6458"/>
    <cellStyle name="Normal 12 2 2 4 6 2" xfId="14178"/>
    <cellStyle name="Normal 12 2 2 4 7" xfId="8388"/>
    <cellStyle name="Normal 12 2 2 5" xfId="647"/>
    <cellStyle name="Normal 12 2 2 5 2" xfId="1194"/>
    <cellStyle name="Normal 12 2 2 5 2 2" xfId="2181"/>
    <cellStyle name="Normal 12 2 2 5 2 2 2" xfId="4114"/>
    <cellStyle name="Normal 12 2 2 5 2 2 2 2" xfId="11924"/>
    <cellStyle name="Normal 12 2 2 5 2 2 3" xfId="6134"/>
    <cellStyle name="Normal 12 2 2 5 2 2 3 2" xfId="13854"/>
    <cellStyle name="Normal 12 2 2 5 2 2 4" xfId="8064"/>
    <cellStyle name="Normal 12 2 2 5 2 2 4 2" xfId="15784"/>
    <cellStyle name="Normal 12 2 2 5 2 2 5" xfId="9994"/>
    <cellStyle name="Normal 12 2 2 5 2 3" xfId="3151"/>
    <cellStyle name="Normal 12 2 2 5 2 3 2" xfId="10961"/>
    <cellStyle name="Normal 12 2 2 5 2 4" xfId="5171"/>
    <cellStyle name="Normal 12 2 2 5 2 4 2" xfId="12891"/>
    <cellStyle name="Normal 12 2 2 5 2 5" xfId="7101"/>
    <cellStyle name="Normal 12 2 2 5 2 5 2" xfId="14821"/>
    <cellStyle name="Normal 12 2 2 5 2 6" xfId="9031"/>
    <cellStyle name="Normal 12 2 2 5 3" xfId="1700"/>
    <cellStyle name="Normal 12 2 2 5 3 2" xfId="3633"/>
    <cellStyle name="Normal 12 2 2 5 3 2 2" xfId="11443"/>
    <cellStyle name="Normal 12 2 2 5 3 3" xfId="5653"/>
    <cellStyle name="Normal 12 2 2 5 3 3 2" xfId="13373"/>
    <cellStyle name="Normal 12 2 2 5 3 4" xfId="7583"/>
    <cellStyle name="Normal 12 2 2 5 3 4 2" xfId="15303"/>
    <cellStyle name="Normal 12 2 2 5 3 5" xfId="9513"/>
    <cellStyle name="Normal 12 2 2 5 4" xfId="2669"/>
    <cellStyle name="Normal 12 2 2 5 4 2" xfId="10479"/>
    <cellStyle name="Normal 12 2 2 5 5" xfId="4689"/>
    <cellStyle name="Normal 12 2 2 5 5 2" xfId="12409"/>
    <cellStyle name="Normal 12 2 2 5 6" xfId="6619"/>
    <cellStyle name="Normal 12 2 2 5 6 2" xfId="14339"/>
    <cellStyle name="Normal 12 2 2 5 7" xfId="8549"/>
    <cellStyle name="Normal 12 2 2 6" xfId="865"/>
    <cellStyle name="Normal 12 2 2 6 2" xfId="1861"/>
    <cellStyle name="Normal 12 2 2 6 2 2" xfId="3794"/>
    <cellStyle name="Normal 12 2 2 6 2 2 2" xfId="11604"/>
    <cellStyle name="Normal 12 2 2 6 2 3" xfId="5814"/>
    <cellStyle name="Normal 12 2 2 6 2 3 2" xfId="13534"/>
    <cellStyle name="Normal 12 2 2 6 2 4" xfId="7744"/>
    <cellStyle name="Normal 12 2 2 6 2 4 2" xfId="15464"/>
    <cellStyle name="Normal 12 2 2 6 2 5" xfId="9674"/>
    <cellStyle name="Normal 12 2 2 6 3" xfId="2830"/>
    <cellStyle name="Normal 12 2 2 6 3 2" xfId="10640"/>
    <cellStyle name="Normal 12 2 2 6 4" xfId="4850"/>
    <cellStyle name="Normal 12 2 2 6 4 2" xfId="12570"/>
    <cellStyle name="Normal 12 2 2 6 5" xfId="6780"/>
    <cellStyle name="Normal 12 2 2 6 5 2" xfId="14500"/>
    <cellStyle name="Normal 12 2 2 6 6" xfId="8710"/>
    <cellStyle name="Normal 12 2 2 7" xfId="1379"/>
    <cellStyle name="Normal 12 2 2 7 2" xfId="3312"/>
    <cellStyle name="Normal 12 2 2 7 2 2" xfId="11122"/>
    <cellStyle name="Normal 12 2 2 7 3" xfId="5332"/>
    <cellStyle name="Normal 12 2 2 7 3 2" xfId="13052"/>
    <cellStyle name="Normal 12 2 2 7 4" xfId="7262"/>
    <cellStyle name="Normal 12 2 2 7 4 2" xfId="14982"/>
    <cellStyle name="Normal 12 2 2 7 5" xfId="9192"/>
    <cellStyle name="Normal 12 2 2 8" xfId="2348"/>
    <cellStyle name="Normal 12 2 2 8 2" xfId="10158"/>
    <cellStyle name="Normal 12 2 2 9" xfId="4368"/>
    <cellStyle name="Normal 12 2 2 9 2" xfId="12088"/>
    <cellStyle name="Normal 12 2 3" xfId="345"/>
    <cellStyle name="Normal 12 2 3 10" xfId="8248"/>
    <cellStyle name="Normal 12 2 3 2" xfId="425"/>
    <cellStyle name="Normal 12 2 3 2 2" xfId="585"/>
    <cellStyle name="Normal 12 2 3 2 2 2" xfId="1133"/>
    <cellStyle name="Normal 12 2 3 2 2 2 2" xfId="2121"/>
    <cellStyle name="Normal 12 2 3 2 2 2 2 2" xfId="4054"/>
    <cellStyle name="Normal 12 2 3 2 2 2 2 2 2" xfId="11864"/>
    <cellStyle name="Normal 12 2 3 2 2 2 2 3" xfId="6074"/>
    <cellStyle name="Normal 12 2 3 2 2 2 2 3 2" xfId="13794"/>
    <cellStyle name="Normal 12 2 3 2 2 2 2 4" xfId="8004"/>
    <cellStyle name="Normal 12 2 3 2 2 2 2 4 2" xfId="15724"/>
    <cellStyle name="Normal 12 2 3 2 2 2 2 5" xfId="9934"/>
    <cellStyle name="Normal 12 2 3 2 2 2 3" xfId="3090"/>
    <cellStyle name="Normal 12 2 3 2 2 2 3 2" xfId="10900"/>
    <cellStyle name="Normal 12 2 3 2 2 2 4" xfId="5110"/>
    <cellStyle name="Normal 12 2 3 2 2 2 4 2" xfId="12830"/>
    <cellStyle name="Normal 12 2 3 2 2 2 5" xfId="7040"/>
    <cellStyle name="Normal 12 2 3 2 2 2 5 2" xfId="14760"/>
    <cellStyle name="Normal 12 2 3 2 2 2 6" xfId="8970"/>
    <cellStyle name="Normal 12 2 3 2 2 3" xfId="1639"/>
    <cellStyle name="Normal 12 2 3 2 2 3 2" xfId="3572"/>
    <cellStyle name="Normal 12 2 3 2 2 3 2 2" xfId="11382"/>
    <cellStyle name="Normal 12 2 3 2 2 3 3" xfId="5592"/>
    <cellStyle name="Normal 12 2 3 2 2 3 3 2" xfId="13312"/>
    <cellStyle name="Normal 12 2 3 2 2 3 4" xfId="7522"/>
    <cellStyle name="Normal 12 2 3 2 2 3 4 2" xfId="15242"/>
    <cellStyle name="Normal 12 2 3 2 2 3 5" xfId="9452"/>
    <cellStyle name="Normal 12 2 3 2 2 4" xfId="2608"/>
    <cellStyle name="Normal 12 2 3 2 2 4 2" xfId="10418"/>
    <cellStyle name="Normal 12 2 3 2 2 5" xfId="4628"/>
    <cellStyle name="Normal 12 2 3 2 2 5 2" xfId="12348"/>
    <cellStyle name="Normal 12 2 3 2 2 6" xfId="6558"/>
    <cellStyle name="Normal 12 2 3 2 2 6 2" xfId="14278"/>
    <cellStyle name="Normal 12 2 3 2 2 7" xfId="8488"/>
    <cellStyle name="Normal 12 2 3 2 3" xfId="747"/>
    <cellStyle name="Normal 12 2 3 2 3 2" xfId="1294"/>
    <cellStyle name="Normal 12 2 3 2 3 2 2" xfId="2281"/>
    <cellStyle name="Normal 12 2 3 2 3 2 2 2" xfId="4214"/>
    <cellStyle name="Normal 12 2 3 2 3 2 2 2 2" xfId="12024"/>
    <cellStyle name="Normal 12 2 3 2 3 2 2 3" xfId="6234"/>
    <cellStyle name="Normal 12 2 3 2 3 2 2 3 2" xfId="13954"/>
    <cellStyle name="Normal 12 2 3 2 3 2 2 4" xfId="8164"/>
    <cellStyle name="Normal 12 2 3 2 3 2 2 4 2" xfId="15884"/>
    <cellStyle name="Normal 12 2 3 2 3 2 2 5" xfId="10094"/>
    <cellStyle name="Normal 12 2 3 2 3 2 3" xfId="3251"/>
    <cellStyle name="Normal 12 2 3 2 3 2 3 2" xfId="11061"/>
    <cellStyle name="Normal 12 2 3 2 3 2 4" xfId="5271"/>
    <cellStyle name="Normal 12 2 3 2 3 2 4 2" xfId="12991"/>
    <cellStyle name="Normal 12 2 3 2 3 2 5" xfId="7201"/>
    <cellStyle name="Normal 12 2 3 2 3 2 5 2" xfId="14921"/>
    <cellStyle name="Normal 12 2 3 2 3 2 6" xfId="9131"/>
    <cellStyle name="Normal 12 2 3 2 3 3" xfId="1800"/>
    <cellStyle name="Normal 12 2 3 2 3 3 2" xfId="3733"/>
    <cellStyle name="Normal 12 2 3 2 3 3 2 2" xfId="11543"/>
    <cellStyle name="Normal 12 2 3 2 3 3 3" xfId="5753"/>
    <cellStyle name="Normal 12 2 3 2 3 3 3 2" xfId="13473"/>
    <cellStyle name="Normal 12 2 3 2 3 3 4" xfId="7683"/>
    <cellStyle name="Normal 12 2 3 2 3 3 4 2" xfId="15403"/>
    <cellStyle name="Normal 12 2 3 2 3 3 5" xfId="9613"/>
    <cellStyle name="Normal 12 2 3 2 3 4" xfId="2769"/>
    <cellStyle name="Normal 12 2 3 2 3 4 2" xfId="10579"/>
    <cellStyle name="Normal 12 2 3 2 3 5" xfId="4789"/>
    <cellStyle name="Normal 12 2 3 2 3 5 2" xfId="12509"/>
    <cellStyle name="Normal 12 2 3 2 3 6" xfId="6719"/>
    <cellStyle name="Normal 12 2 3 2 3 6 2" xfId="14439"/>
    <cellStyle name="Normal 12 2 3 2 3 7" xfId="8649"/>
    <cellStyle name="Normal 12 2 3 2 4" xfId="973"/>
    <cellStyle name="Normal 12 2 3 2 4 2" xfId="1961"/>
    <cellStyle name="Normal 12 2 3 2 4 2 2" xfId="3894"/>
    <cellStyle name="Normal 12 2 3 2 4 2 2 2" xfId="11704"/>
    <cellStyle name="Normal 12 2 3 2 4 2 3" xfId="5914"/>
    <cellStyle name="Normal 12 2 3 2 4 2 3 2" xfId="13634"/>
    <cellStyle name="Normal 12 2 3 2 4 2 4" xfId="7844"/>
    <cellStyle name="Normal 12 2 3 2 4 2 4 2" xfId="15564"/>
    <cellStyle name="Normal 12 2 3 2 4 2 5" xfId="9774"/>
    <cellStyle name="Normal 12 2 3 2 4 3" xfId="2930"/>
    <cellStyle name="Normal 12 2 3 2 4 3 2" xfId="10740"/>
    <cellStyle name="Normal 12 2 3 2 4 4" xfId="4950"/>
    <cellStyle name="Normal 12 2 3 2 4 4 2" xfId="12670"/>
    <cellStyle name="Normal 12 2 3 2 4 5" xfId="6880"/>
    <cellStyle name="Normal 12 2 3 2 4 5 2" xfId="14600"/>
    <cellStyle name="Normal 12 2 3 2 4 6" xfId="8810"/>
    <cellStyle name="Normal 12 2 3 2 5" xfId="1479"/>
    <cellStyle name="Normal 12 2 3 2 5 2" xfId="3412"/>
    <cellStyle name="Normal 12 2 3 2 5 2 2" xfId="11222"/>
    <cellStyle name="Normal 12 2 3 2 5 3" xfId="5432"/>
    <cellStyle name="Normal 12 2 3 2 5 3 2" xfId="13152"/>
    <cellStyle name="Normal 12 2 3 2 5 4" xfId="7362"/>
    <cellStyle name="Normal 12 2 3 2 5 4 2" xfId="15082"/>
    <cellStyle name="Normal 12 2 3 2 5 5" xfId="9292"/>
    <cellStyle name="Normal 12 2 3 2 6" xfId="2448"/>
    <cellStyle name="Normal 12 2 3 2 6 2" xfId="10258"/>
    <cellStyle name="Normal 12 2 3 2 7" xfId="4468"/>
    <cellStyle name="Normal 12 2 3 2 7 2" xfId="12188"/>
    <cellStyle name="Normal 12 2 3 2 8" xfId="6398"/>
    <cellStyle name="Normal 12 2 3 2 8 2" xfId="14118"/>
    <cellStyle name="Normal 12 2 3 2 9" xfId="8328"/>
    <cellStyle name="Normal 12 2 3 3" xfId="505"/>
    <cellStyle name="Normal 12 2 3 3 2" xfId="1053"/>
    <cellStyle name="Normal 12 2 3 3 2 2" xfId="2041"/>
    <cellStyle name="Normal 12 2 3 3 2 2 2" xfId="3974"/>
    <cellStyle name="Normal 12 2 3 3 2 2 2 2" xfId="11784"/>
    <cellStyle name="Normal 12 2 3 3 2 2 3" xfId="5994"/>
    <cellStyle name="Normal 12 2 3 3 2 2 3 2" xfId="13714"/>
    <cellStyle name="Normal 12 2 3 3 2 2 4" xfId="7924"/>
    <cellStyle name="Normal 12 2 3 3 2 2 4 2" xfId="15644"/>
    <cellStyle name="Normal 12 2 3 3 2 2 5" xfId="9854"/>
    <cellStyle name="Normal 12 2 3 3 2 3" xfId="3010"/>
    <cellStyle name="Normal 12 2 3 3 2 3 2" xfId="10820"/>
    <cellStyle name="Normal 12 2 3 3 2 4" xfId="5030"/>
    <cellStyle name="Normal 12 2 3 3 2 4 2" xfId="12750"/>
    <cellStyle name="Normal 12 2 3 3 2 5" xfId="6960"/>
    <cellStyle name="Normal 12 2 3 3 2 5 2" xfId="14680"/>
    <cellStyle name="Normal 12 2 3 3 2 6" xfId="8890"/>
    <cellStyle name="Normal 12 2 3 3 3" xfId="1559"/>
    <cellStyle name="Normal 12 2 3 3 3 2" xfId="3492"/>
    <cellStyle name="Normal 12 2 3 3 3 2 2" xfId="11302"/>
    <cellStyle name="Normal 12 2 3 3 3 3" xfId="5512"/>
    <cellStyle name="Normal 12 2 3 3 3 3 2" xfId="13232"/>
    <cellStyle name="Normal 12 2 3 3 3 4" xfId="7442"/>
    <cellStyle name="Normal 12 2 3 3 3 4 2" xfId="15162"/>
    <cellStyle name="Normal 12 2 3 3 3 5" xfId="9372"/>
    <cellStyle name="Normal 12 2 3 3 4" xfId="2528"/>
    <cellStyle name="Normal 12 2 3 3 4 2" xfId="10338"/>
    <cellStyle name="Normal 12 2 3 3 5" xfId="4548"/>
    <cellStyle name="Normal 12 2 3 3 5 2" xfId="12268"/>
    <cellStyle name="Normal 12 2 3 3 6" xfId="6478"/>
    <cellStyle name="Normal 12 2 3 3 6 2" xfId="14198"/>
    <cellStyle name="Normal 12 2 3 3 7" xfId="8408"/>
    <cellStyle name="Normal 12 2 3 4" xfId="667"/>
    <cellStyle name="Normal 12 2 3 4 2" xfId="1214"/>
    <cellStyle name="Normal 12 2 3 4 2 2" xfId="2201"/>
    <cellStyle name="Normal 12 2 3 4 2 2 2" xfId="4134"/>
    <cellStyle name="Normal 12 2 3 4 2 2 2 2" xfId="11944"/>
    <cellStyle name="Normal 12 2 3 4 2 2 3" xfId="6154"/>
    <cellStyle name="Normal 12 2 3 4 2 2 3 2" xfId="13874"/>
    <cellStyle name="Normal 12 2 3 4 2 2 4" xfId="8084"/>
    <cellStyle name="Normal 12 2 3 4 2 2 4 2" xfId="15804"/>
    <cellStyle name="Normal 12 2 3 4 2 2 5" xfId="10014"/>
    <cellStyle name="Normal 12 2 3 4 2 3" xfId="3171"/>
    <cellStyle name="Normal 12 2 3 4 2 3 2" xfId="10981"/>
    <cellStyle name="Normal 12 2 3 4 2 4" xfId="5191"/>
    <cellStyle name="Normal 12 2 3 4 2 4 2" xfId="12911"/>
    <cellStyle name="Normal 12 2 3 4 2 5" xfId="7121"/>
    <cellStyle name="Normal 12 2 3 4 2 5 2" xfId="14841"/>
    <cellStyle name="Normal 12 2 3 4 2 6" xfId="9051"/>
    <cellStyle name="Normal 12 2 3 4 3" xfId="1720"/>
    <cellStyle name="Normal 12 2 3 4 3 2" xfId="3653"/>
    <cellStyle name="Normal 12 2 3 4 3 2 2" xfId="11463"/>
    <cellStyle name="Normal 12 2 3 4 3 3" xfId="5673"/>
    <cellStyle name="Normal 12 2 3 4 3 3 2" xfId="13393"/>
    <cellStyle name="Normal 12 2 3 4 3 4" xfId="7603"/>
    <cellStyle name="Normal 12 2 3 4 3 4 2" xfId="15323"/>
    <cellStyle name="Normal 12 2 3 4 3 5" xfId="9533"/>
    <cellStyle name="Normal 12 2 3 4 4" xfId="2689"/>
    <cellStyle name="Normal 12 2 3 4 4 2" xfId="10499"/>
    <cellStyle name="Normal 12 2 3 4 5" xfId="4709"/>
    <cellStyle name="Normal 12 2 3 4 5 2" xfId="12429"/>
    <cellStyle name="Normal 12 2 3 4 6" xfId="6639"/>
    <cellStyle name="Normal 12 2 3 4 6 2" xfId="14359"/>
    <cellStyle name="Normal 12 2 3 4 7" xfId="8569"/>
    <cellStyle name="Normal 12 2 3 5" xfId="893"/>
    <cellStyle name="Normal 12 2 3 5 2" xfId="1881"/>
    <cellStyle name="Normal 12 2 3 5 2 2" xfId="3814"/>
    <cellStyle name="Normal 12 2 3 5 2 2 2" xfId="11624"/>
    <cellStyle name="Normal 12 2 3 5 2 3" xfId="5834"/>
    <cellStyle name="Normal 12 2 3 5 2 3 2" xfId="13554"/>
    <cellStyle name="Normal 12 2 3 5 2 4" xfId="7764"/>
    <cellStyle name="Normal 12 2 3 5 2 4 2" xfId="15484"/>
    <cellStyle name="Normal 12 2 3 5 2 5" xfId="9694"/>
    <cellStyle name="Normal 12 2 3 5 3" xfId="2850"/>
    <cellStyle name="Normal 12 2 3 5 3 2" xfId="10660"/>
    <cellStyle name="Normal 12 2 3 5 4" xfId="4870"/>
    <cellStyle name="Normal 12 2 3 5 4 2" xfId="12590"/>
    <cellStyle name="Normal 12 2 3 5 5" xfId="6800"/>
    <cellStyle name="Normal 12 2 3 5 5 2" xfId="14520"/>
    <cellStyle name="Normal 12 2 3 5 6" xfId="8730"/>
    <cellStyle name="Normal 12 2 3 6" xfId="1399"/>
    <cellStyle name="Normal 12 2 3 6 2" xfId="3332"/>
    <cellStyle name="Normal 12 2 3 6 2 2" xfId="11142"/>
    <cellStyle name="Normal 12 2 3 6 3" xfId="5352"/>
    <cellStyle name="Normal 12 2 3 6 3 2" xfId="13072"/>
    <cellStyle name="Normal 12 2 3 6 4" xfId="7282"/>
    <cellStyle name="Normal 12 2 3 6 4 2" xfId="15002"/>
    <cellStyle name="Normal 12 2 3 6 5" xfId="9212"/>
    <cellStyle name="Normal 12 2 3 7" xfId="2368"/>
    <cellStyle name="Normal 12 2 3 7 2" xfId="10178"/>
    <cellStyle name="Normal 12 2 3 8" xfId="4388"/>
    <cellStyle name="Normal 12 2 3 8 2" xfId="12108"/>
    <cellStyle name="Normal 12 2 3 9" xfId="6318"/>
    <cellStyle name="Normal 12 2 3 9 2" xfId="14038"/>
    <cellStyle name="Normal 12 2 4" xfId="385"/>
    <cellStyle name="Normal 12 2 4 2" xfId="545"/>
    <cellStyle name="Normal 12 2 4 2 2" xfId="1093"/>
    <cellStyle name="Normal 12 2 4 2 2 2" xfId="2081"/>
    <cellStyle name="Normal 12 2 4 2 2 2 2" xfId="4014"/>
    <cellStyle name="Normal 12 2 4 2 2 2 2 2" xfId="11824"/>
    <cellStyle name="Normal 12 2 4 2 2 2 3" xfId="6034"/>
    <cellStyle name="Normal 12 2 4 2 2 2 3 2" xfId="13754"/>
    <cellStyle name="Normal 12 2 4 2 2 2 4" xfId="7964"/>
    <cellStyle name="Normal 12 2 4 2 2 2 4 2" xfId="15684"/>
    <cellStyle name="Normal 12 2 4 2 2 2 5" xfId="9894"/>
    <cellStyle name="Normal 12 2 4 2 2 3" xfId="3050"/>
    <cellStyle name="Normal 12 2 4 2 2 3 2" xfId="10860"/>
    <cellStyle name="Normal 12 2 4 2 2 4" xfId="5070"/>
    <cellStyle name="Normal 12 2 4 2 2 4 2" xfId="12790"/>
    <cellStyle name="Normal 12 2 4 2 2 5" xfId="7000"/>
    <cellStyle name="Normal 12 2 4 2 2 5 2" xfId="14720"/>
    <cellStyle name="Normal 12 2 4 2 2 6" xfId="8930"/>
    <cellStyle name="Normal 12 2 4 2 3" xfId="1599"/>
    <cellStyle name="Normal 12 2 4 2 3 2" xfId="3532"/>
    <cellStyle name="Normal 12 2 4 2 3 2 2" xfId="11342"/>
    <cellStyle name="Normal 12 2 4 2 3 3" xfId="5552"/>
    <cellStyle name="Normal 12 2 4 2 3 3 2" xfId="13272"/>
    <cellStyle name="Normal 12 2 4 2 3 4" xfId="7482"/>
    <cellStyle name="Normal 12 2 4 2 3 4 2" xfId="15202"/>
    <cellStyle name="Normal 12 2 4 2 3 5" xfId="9412"/>
    <cellStyle name="Normal 12 2 4 2 4" xfId="2568"/>
    <cellStyle name="Normal 12 2 4 2 4 2" xfId="10378"/>
    <cellStyle name="Normal 12 2 4 2 5" xfId="4588"/>
    <cellStyle name="Normal 12 2 4 2 5 2" xfId="12308"/>
    <cellStyle name="Normal 12 2 4 2 6" xfId="6518"/>
    <cellStyle name="Normal 12 2 4 2 6 2" xfId="14238"/>
    <cellStyle name="Normal 12 2 4 2 7" xfId="8448"/>
    <cellStyle name="Normal 12 2 4 3" xfId="707"/>
    <cellStyle name="Normal 12 2 4 3 2" xfId="1254"/>
    <cellStyle name="Normal 12 2 4 3 2 2" xfId="2241"/>
    <cellStyle name="Normal 12 2 4 3 2 2 2" xfId="4174"/>
    <cellStyle name="Normal 12 2 4 3 2 2 2 2" xfId="11984"/>
    <cellStyle name="Normal 12 2 4 3 2 2 3" xfId="6194"/>
    <cellStyle name="Normal 12 2 4 3 2 2 3 2" xfId="13914"/>
    <cellStyle name="Normal 12 2 4 3 2 2 4" xfId="8124"/>
    <cellStyle name="Normal 12 2 4 3 2 2 4 2" xfId="15844"/>
    <cellStyle name="Normal 12 2 4 3 2 2 5" xfId="10054"/>
    <cellStyle name="Normal 12 2 4 3 2 3" xfId="3211"/>
    <cellStyle name="Normal 12 2 4 3 2 3 2" xfId="11021"/>
    <cellStyle name="Normal 12 2 4 3 2 4" xfId="5231"/>
    <cellStyle name="Normal 12 2 4 3 2 4 2" xfId="12951"/>
    <cellStyle name="Normal 12 2 4 3 2 5" xfId="7161"/>
    <cellStyle name="Normal 12 2 4 3 2 5 2" xfId="14881"/>
    <cellStyle name="Normal 12 2 4 3 2 6" xfId="9091"/>
    <cellStyle name="Normal 12 2 4 3 3" xfId="1760"/>
    <cellStyle name="Normal 12 2 4 3 3 2" xfId="3693"/>
    <cellStyle name="Normal 12 2 4 3 3 2 2" xfId="11503"/>
    <cellStyle name="Normal 12 2 4 3 3 3" xfId="5713"/>
    <cellStyle name="Normal 12 2 4 3 3 3 2" xfId="13433"/>
    <cellStyle name="Normal 12 2 4 3 3 4" xfId="7643"/>
    <cellStyle name="Normal 12 2 4 3 3 4 2" xfId="15363"/>
    <cellStyle name="Normal 12 2 4 3 3 5" xfId="9573"/>
    <cellStyle name="Normal 12 2 4 3 4" xfId="2729"/>
    <cellStyle name="Normal 12 2 4 3 4 2" xfId="10539"/>
    <cellStyle name="Normal 12 2 4 3 5" xfId="4749"/>
    <cellStyle name="Normal 12 2 4 3 5 2" xfId="12469"/>
    <cellStyle name="Normal 12 2 4 3 6" xfId="6679"/>
    <cellStyle name="Normal 12 2 4 3 6 2" xfId="14399"/>
    <cellStyle name="Normal 12 2 4 3 7" xfId="8609"/>
    <cellStyle name="Normal 12 2 4 4" xfId="933"/>
    <cellStyle name="Normal 12 2 4 4 2" xfId="1921"/>
    <cellStyle name="Normal 12 2 4 4 2 2" xfId="3854"/>
    <cellStyle name="Normal 12 2 4 4 2 2 2" xfId="11664"/>
    <cellStyle name="Normal 12 2 4 4 2 3" xfId="5874"/>
    <cellStyle name="Normal 12 2 4 4 2 3 2" xfId="13594"/>
    <cellStyle name="Normal 12 2 4 4 2 4" xfId="7804"/>
    <cellStyle name="Normal 12 2 4 4 2 4 2" xfId="15524"/>
    <cellStyle name="Normal 12 2 4 4 2 5" xfId="9734"/>
    <cellStyle name="Normal 12 2 4 4 3" xfId="2890"/>
    <cellStyle name="Normal 12 2 4 4 3 2" xfId="10700"/>
    <cellStyle name="Normal 12 2 4 4 4" xfId="4910"/>
    <cellStyle name="Normal 12 2 4 4 4 2" xfId="12630"/>
    <cellStyle name="Normal 12 2 4 4 5" xfId="6840"/>
    <cellStyle name="Normal 12 2 4 4 5 2" xfId="14560"/>
    <cellStyle name="Normal 12 2 4 4 6" xfId="8770"/>
    <cellStyle name="Normal 12 2 4 5" xfId="1439"/>
    <cellStyle name="Normal 12 2 4 5 2" xfId="3372"/>
    <cellStyle name="Normal 12 2 4 5 2 2" xfId="11182"/>
    <cellStyle name="Normal 12 2 4 5 3" xfId="5392"/>
    <cellStyle name="Normal 12 2 4 5 3 2" xfId="13112"/>
    <cellStyle name="Normal 12 2 4 5 4" xfId="7322"/>
    <cellStyle name="Normal 12 2 4 5 4 2" xfId="15042"/>
    <cellStyle name="Normal 12 2 4 5 5" xfId="9252"/>
    <cellStyle name="Normal 12 2 4 6" xfId="2408"/>
    <cellStyle name="Normal 12 2 4 6 2" xfId="10218"/>
    <cellStyle name="Normal 12 2 4 7" xfId="4428"/>
    <cellStyle name="Normal 12 2 4 7 2" xfId="12148"/>
    <cellStyle name="Normal 12 2 4 8" xfId="6358"/>
    <cellStyle name="Normal 12 2 4 8 2" xfId="14078"/>
    <cellStyle name="Normal 12 2 4 9" xfId="8288"/>
    <cellStyle name="Normal 12 2 5" xfId="465"/>
    <cellStyle name="Normal 12 2 5 2" xfId="1013"/>
    <cellStyle name="Normal 12 2 5 2 2" xfId="2001"/>
    <cellStyle name="Normal 12 2 5 2 2 2" xfId="3934"/>
    <cellStyle name="Normal 12 2 5 2 2 2 2" xfId="11744"/>
    <cellStyle name="Normal 12 2 5 2 2 3" xfId="5954"/>
    <cellStyle name="Normal 12 2 5 2 2 3 2" xfId="13674"/>
    <cellStyle name="Normal 12 2 5 2 2 4" xfId="7884"/>
    <cellStyle name="Normal 12 2 5 2 2 4 2" xfId="15604"/>
    <cellStyle name="Normal 12 2 5 2 2 5" xfId="9814"/>
    <cellStyle name="Normal 12 2 5 2 3" xfId="2970"/>
    <cellStyle name="Normal 12 2 5 2 3 2" xfId="10780"/>
    <cellStyle name="Normal 12 2 5 2 4" xfId="4990"/>
    <cellStyle name="Normal 12 2 5 2 4 2" xfId="12710"/>
    <cellStyle name="Normal 12 2 5 2 5" xfId="6920"/>
    <cellStyle name="Normal 12 2 5 2 5 2" xfId="14640"/>
    <cellStyle name="Normal 12 2 5 2 6" xfId="8850"/>
    <cellStyle name="Normal 12 2 5 3" xfId="1519"/>
    <cellStyle name="Normal 12 2 5 3 2" xfId="3452"/>
    <cellStyle name="Normal 12 2 5 3 2 2" xfId="11262"/>
    <cellStyle name="Normal 12 2 5 3 3" xfId="5472"/>
    <cellStyle name="Normal 12 2 5 3 3 2" xfId="13192"/>
    <cellStyle name="Normal 12 2 5 3 4" xfId="7402"/>
    <cellStyle name="Normal 12 2 5 3 4 2" xfId="15122"/>
    <cellStyle name="Normal 12 2 5 3 5" xfId="9332"/>
    <cellStyle name="Normal 12 2 5 4" xfId="2488"/>
    <cellStyle name="Normal 12 2 5 4 2" xfId="10298"/>
    <cellStyle name="Normal 12 2 5 5" xfId="4508"/>
    <cellStyle name="Normal 12 2 5 5 2" xfId="12228"/>
    <cellStyle name="Normal 12 2 5 6" xfId="6438"/>
    <cellStyle name="Normal 12 2 5 6 2" xfId="14158"/>
    <cellStyle name="Normal 12 2 5 7" xfId="8368"/>
    <cellStyle name="Normal 12 2 6" xfId="627"/>
    <cellStyle name="Normal 12 2 6 2" xfId="1174"/>
    <cellStyle name="Normal 12 2 6 2 2" xfId="2161"/>
    <cellStyle name="Normal 12 2 6 2 2 2" xfId="4094"/>
    <cellStyle name="Normal 12 2 6 2 2 2 2" xfId="11904"/>
    <cellStyle name="Normal 12 2 6 2 2 3" xfId="6114"/>
    <cellStyle name="Normal 12 2 6 2 2 3 2" xfId="13834"/>
    <cellStyle name="Normal 12 2 6 2 2 4" xfId="8044"/>
    <cellStyle name="Normal 12 2 6 2 2 4 2" xfId="15764"/>
    <cellStyle name="Normal 12 2 6 2 2 5" xfId="9974"/>
    <cellStyle name="Normal 12 2 6 2 3" xfId="3131"/>
    <cellStyle name="Normal 12 2 6 2 3 2" xfId="10941"/>
    <cellStyle name="Normal 12 2 6 2 4" xfId="5151"/>
    <cellStyle name="Normal 12 2 6 2 4 2" xfId="12871"/>
    <cellStyle name="Normal 12 2 6 2 5" xfId="7081"/>
    <cellStyle name="Normal 12 2 6 2 5 2" xfId="14801"/>
    <cellStyle name="Normal 12 2 6 2 6" xfId="9011"/>
    <cellStyle name="Normal 12 2 6 3" xfId="1680"/>
    <cellStyle name="Normal 12 2 6 3 2" xfId="3613"/>
    <cellStyle name="Normal 12 2 6 3 2 2" xfId="11423"/>
    <cellStyle name="Normal 12 2 6 3 3" xfId="5633"/>
    <cellStyle name="Normal 12 2 6 3 3 2" xfId="13353"/>
    <cellStyle name="Normal 12 2 6 3 4" xfId="7563"/>
    <cellStyle name="Normal 12 2 6 3 4 2" xfId="15283"/>
    <cellStyle name="Normal 12 2 6 3 5" xfId="9493"/>
    <cellStyle name="Normal 12 2 6 4" xfId="2649"/>
    <cellStyle name="Normal 12 2 6 4 2" xfId="10459"/>
    <cellStyle name="Normal 12 2 6 5" xfId="4669"/>
    <cellStyle name="Normal 12 2 6 5 2" xfId="12389"/>
    <cellStyle name="Normal 12 2 6 6" xfId="6599"/>
    <cellStyle name="Normal 12 2 6 6 2" xfId="14319"/>
    <cellStyle name="Normal 12 2 6 7" xfId="8529"/>
    <cellStyle name="Normal 12 2 7" xfId="845"/>
    <cellStyle name="Normal 12 2 7 2" xfId="1841"/>
    <cellStyle name="Normal 12 2 7 2 2" xfId="3774"/>
    <cellStyle name="Normal 12 2 7 2 2 2" xfId="11584"/>
    <cellStyle name="Normal 12 2 7 2 3" xfId="5794"/>
    <cellStyle name="Normal 12 2 7 2 3 2" xfId="13514"/>
    <cellStyle name="Normal 12 2 7 2 4" xfId="7724"/>
    <cellStyle name="Normal 12 2 7 2 4 2" xfId="15444"/>
    <cellStyle name="Normal 12 2 7 2 5" xfId="9654"/>
    <cellStyle name="Normal 12 2 7 3" xfId="2810"/>
    <cellStyle name="Normal 12 2 7 3 2" xfId="10620"/>
    <cellStyle name="Normal 12 2 7 4" xfId="4830"/>
    <cellStyle name="Normal 12 2 7 4 2" xfId="12550"/>
    <cellStyle name="Normal 12 2 7 5" xfId="6760"/>
    <cellStyle name="Normal 12 2 7 5 2" xfId="14480"/>
    <cellStyle name="Normal 12 2 7 6" xfId="8690"/>
    <cellStyle name="Normal 12 2 8" xfId="1359"/>
    <cellStyle name="Normal 12 2 8 2" xfId="3292"/>
    <cellStyle name="Normal 12 2 8 2 2" xfId="11102"/>
    <cellStyle name="Normal 12 2 8 3" xfId="5312"/>
    <cellStyle name="Normal 12 2 8 3 2" xfId="13032"/>
    <cellStyle name="Normal 12 2 8 4" xfId="7242"/>
    <cellStyle name="Normal 12 2 8 4 2" xfId="14962"/>
    <cellStyle name="Normal 12 2 8 5" xfId="9172"/>
    <cellStyle name="Normal 12 2 9" xfId="2328"/>
    <cellStyle name="Normal 12 2 9 2" xfId="10138"/>
    <cellStyle name="Normal 12 3" xfId="270"/>
    <cellStyle name="Normal 12 3 10" xfId="6288"/>
    <cellStyle name="Normal 12 3 10 2" xfId="14008"/>
    <cellStyle name="Normal 12 3 11" xfId="8218"/>
    <cellStyle name="Normal 12 3 2" xfId="355"/>
    <cellStyle name="Normal 12 3 2 10" xfId="8258"/>
    <cellStyle name="Normal 12 3 2 2" xfId="435"/>
    <cellStyle name="Normal 12 3 2 2 2" xfId="595"/>
    <cellStyle name="Normal 12 3 2 2 2 2" xfId="1143"/>
    <cellStyle name="Normal 12 3 2 2 2 2 2" xfId="2131"/>
    <cellStyle name="Normal 12 3 2 2 2 2 2 2" xfId="4064"/>
    <cellStyle name="Normal 12 3 2 2 2 2 2 2 2" xfId="11874"/>
    <cellStyle name="Normal 12 3 2 2 2 2 2 3" xfId="6084"/>
    <cellStyle name="Normal 12 3 2 2 2 2 2 3 2" xfId="13804"/>
    <cellStyle name="Normal 12 3 2 2 2 2 2 4" xfId="8014"/>
    <cellStyle name="Normal 12 3 2 2 2 2 2 4 2" xfId="15734"/>
    <cellStyle name="Normal 12 3 2 2 2 2 2 5" xfId="9944"/>
    <cellStyle name="Normal 12 3 2 2 2 2 3" xfId="3100"/>
    <cellStyle name="Normal 12 3 2 2 2 2 3 2" xfId="10910"/>
    <cellStyle name="Normal 12 3 2 2 2 2 4" xfId="5120"/>
    <cellStyle name="Normal 12 3 2 2 2 2 4 2" xfId="12840"/>
    <cellStyle name="Normal 12 3 2 2 2 2 5" xfId="7050"/>
    <cellStyle name="Normal 12 3 2 2 2 2 5 2" xfId="14770"/>
    <cellStyle name="Normal 12 3 2 2 2 2 6" xfId="8980"/>
    <cellStyle name="Normal 12 3 2 2 2 3" xfId="1649"/>
    <cellStyle name="Normal 12 3 2 2 2 3 2" xfId="3582"/>
    <cellStyle name="Normal 12 3 2 2 2 3 2 2" xfId="11392"/>
    <cellStyle name="Normal 12 3 2 2 2 3 3" xfId="5602"/>
    <cellStyle name="Normal 12 3 2 2 2 3 3 2" xfId="13322"/>
    <cellStyle name="Normal 12 3 2 2 2 3 4" xfId="7532"/>
    <cellStyle name="Normal 12 3 2 2 2 3 4 2" xfId="15252"/>
    <cellStyle name="Normal 12 3 2 2 2 3 5" xfId="9462"/>
    <cellStyle name="Normal 12 3 2 2 2 4" xfId="2618"/>
    <cellStyle name="Normal 12 3 2 2 2 4 2" xfId="10428"/>
    <cellStyle name="Normal 12 3 2 2 2 5" xfId="4638"/>
    <cellStyle name="Normal 12 3 2 2 2 5 2" xfId="12358"/>
    <cellStyle name="Normal 12 3 2 2 2 6" xfId="6568"/>
    <cellStyle name="Normal 12 3 2 2 2 6 2" xfId="14288"/>
    <cellStyle name="Normal 12 3 2 2 2 7" xfId="8498"/>
    <cellStyle name="Normal 12 3 2 2 3" xfId="757"/>
    <cellStyle name="Normal 12 3 2 2 3 2" xfId="1304"/>
    <cellStyle name="Normal 12 3 2 2 3 2 2" xfId="2291"/>
    <cellStyle name="Normal 12 3 2 2 3 2 2 2" xfId="4224"/>
    <cellStyle name="Normal 12 3 2 2 3 2 2 2 2" xfId="12034"/>
    <cellStyle name="Normal 12 3 2 2 3 2 2 3" xfId="6244"/>
    <cellStyle name="Normal 12 3 2 2 3 2 2 3 2" xfId="13964"/>
    <cellStyle name="Normal 12 3 2 2 3 2 2 4" xfId="8174"/>
    <cellStyle name="Normal 12 3 2 2 3 2 2 4 2" xfId="15894"/>
    <cellStyle name="Normal 12 3 2 2 3 2 2 5" xfId="10104"/>
    <cellStyle name="Normal 12 3 2 2 3 2 3" xfId="3261"/>
    <cellStyle name="Normal 12 3 2 2 3 2 3 2" xfId="11071"/>
    <cellStyle name="Normal 12 3 2 2 3 2 4" xfId="5281"/>
    <cellStyle name="Normal 12 3 2 2 3 2 4 2" xfId="13001"/>
    <cellStyle name="Normal 12 3 2 2 3 2 5" xfId="7211"/>
    <cellStyle name="Normal 12 3 2 2 3 2 5 2" xfId="14931"/>
    <cellStyle name="Normal 12 3 2 2 3 2 6" xfId="9141"/>
    <cellStyle name="Normal 12 3 2 2 3 3" xfId="1810"/>
    <cellStyle name="Normal 12 3 2 2 3 3 2" xfId="3743"/>
    <cellStyle name="Normal 12 3 2 2 3 3 2 2" xfId="11553"/>
    <cellStyle name="Normal 12 3 2 2 3 3 3" xfId="5763"/>
    <cellStyle name="Normal 12 3 2 2 3 3 3 2" xfId="13483"/>
    <cellStyle name="Normal 12 3 2 2 3 3 4" xfId="7693"/>
    <cellStyle name="Normal 12 3 2 2 3 3 4 2" xfId="15413"/>
    <cellStyle name="Normal 12 3 2 2 3 3 5" xfId="9623"/>
    <cellStyle name="Normal 12 3 2 2 3 4" xfId="2779"/>
    <cellStyle name="Normal 12 3 2 2 3 4 2" xfId="10589"/>
    <cellStyle name="Normal 12 3 2 2 3 5" xfId="4799"/>
    <cellStyle name="Normal 12 3 2 2 3 5 2" xfId="12519"/>
    <cellStyle name="Normal 12 3 2 2 3 6" xfId="6729"/>
    <cellStyle name="Normal 12 3 2 2 3 6 2" xfId="14449"/>
    <cellStyle name="Normal 12 3 2 2 3 7" xfId="8659"/>
    <cellStyle name="Normal 12 3 2 2 4" xfId="983"/>
    <cellStyle name="Normal 12 3 2 2 4 2" xfId="1971"/>
    <cellStyle name="Normal 12 3 2 2 4 2 2" xfId="3904"/>
    <cellStyle name="Normal 12 3 2 2 4 2 2 2" xfId="11714"/>
    <cellStyle name="Normal 12 3 2 2 4 2 3" xfId="5924"/>
    <cellStyle name="Normal 12 3 2 2 4 2 3 2" xfId="13644"/>
    <cellStyle name="Normal 12 3 2 2 4 2 4" xfId="7854"/>
    <cellStyle name="Normal 12 3 2 2 4 2 4 2" xfId="15574"/>
    <cellStyle name="Normal 12 3 2 2 4 2 5" xfId="9784"/>
    <cellStyle name="Normal 12 3 2 2 4 3" xfId="2940"/>
    <cellStyle name="Normal 12 3 2 2 4 3 2" xfId="10750"/>
    <cellStyle name="Normal 12 3 2 2 4 4" xfId="4960"/>
    <cellStyle name="Normal 12 3 2 2 4 4 2" xfId="12680"/>
    <cellStyle name="Normal 12 3 2 2 4 5" xfId="6890"/>
    <cellStyle name="Normal 12 3 2 2 4 5 2" xfId="14610"/>
    <cellStyle name="Normal 12 3 2 2 4 6" xfId="8820"/>
    <cellStyle name="Normal 12 3 2 2 5" xfId="1489"/>
    <cellStyle name="Normal 12 3 2 2 5 2" xfId="3422"/>
    <cellStyle name="Normal 12 3 2 2 5 2 2" xfId="11232"/>
    <cellStyle name="Normal 12 3 2 2 5 3" xfId="5442"/>
    <cellStyle name="Normal 12 3 2 2 5 3 2" xfId="13162"/>
    <cellStyle name="Normal 12 3 2 2 5 4" xfId="7372"/>
    <cellStyle name="Normal 12 3 2 2 5 4 2" xfId="15092"/>
    <cellStyle name="Normal 12 3 2 2 5 5" xfId="9302"/>
    <cellStyle name="Normal 12 3 2 2 6" xfId="2458"/>
    <cellStyle name="Normal 12 3 2 2 6 2" xfId="10268"/>
    <cellStyle name="Normal 12 3 2 2 7" xfId="4478"/>
    <cellStyle name="Normal 12 3 2 2 7 2" xfId="12198"/>
    <cellStyle name="Normal 12 3 2 2 8" xfId="6408"/>
    <cellStyle name="Normal 12 3 2 2 8 2" xfId="14128"/>
    <cellStyle name="Normal 12 3 2 2 9" xfId="8338"/>
    <cellStyle name="Normal 12 3 2 3" xfId="515"/>
    <cellStyle name="Normal 12 3 2 3 2" xfId="1063"/>
    <cellStyle name="Normal 12 3 2 3 2 2" xfId="2051"/>
    <cellStyle name="Normal 12 3 2 3 2 2 2" xfId="3984"/>
    <cellStyle name="Normal 12 3 2 3 2 2 2 2" xfId="11794"/>
    <cellStyle name="Normal 12 3 2 3 2 2 3" xfId="6004"/>
    <cellStyle name="Normal 12 3 2 3 2 2 3 2" xfId="13724"/>
    <cellStyle name="Normal 12 3 2 3 2 2 4" xfId="7934"/>
    <cellStyle name="Normal 12 3 2 3 2 2 4 2" xfId="15654"/>
    <cellStyle name="Normal 12 3 2 3 2 2 5" xfId="9864"/>
    <cellStyle name="Normal 12 3 2 3 2 3" xfId="3020"/>
    <cellStyle name="Normal 12 3 2 3 2 3 2" xfId="10830"/>
    <cellStyle name="Normal 12 3 2 3 2 4" xfId="5040"/>
    <cellStyle name="Normal 12 3 2 3 2 4 2" xfId="12760"/>
    <cellStyle name="Normal 12 3 2 3 2 5" xfId="6970"/>
    <cellStyle name="Normal 12 3 2 3 2 5 2" xfId="14690"/>
    <cellStyle name="Normal 12 3 2 3 2 6" xfId="8900"/>
    <cellStyle name="Normal 12 3 2 3 3" xfId="1569"/>
    <cellStyle name="Normal 12 3 2 3 3 2" xfId="3502"/>
    <cellStyle name="Normal 12 3 2 3 3 2 2" xfId="11312"/>
    <cellStyle name="Normal 12 3 2 3 3 3" xfId="5522"/>
    <cellStyle name="Normal 12 3 2 3 3 3 2" xfId="13242"/>
    <cellStyle name="Normal 12 3 2 3 3 4" xfId="7452"/>
    <cellStyle name="Normal 12 3 2 3 3 4 2" xfId="15172"/>
    <cellStyle name="Normal 12 3 2 3 3 5" xfId="9382"/>
    <cellStyle name="Normal 12 3 2 3 4" xfId="2538"/>
    <cellStyle name="Normal 12 3 2 3 4 2" xfId="10348"/>
    <cellStyle name="Normal 12 3 2 3 5" xfId="4558"/>
    <cellStyle name="Normal 12 3 2 3 5 2" xfId="12278"/>
    <cellStyle name="Normal 12 3 2 3 6" xfId="6488"/>
    <cellStyle name="Normal 12 3 2 3 6 2" xfId="14208"/>
    <cellStyle name="Normal 12 3 2 3 7" xfId="8418"/>
    <cellStyle name="Normal 12 3 2 4" xfId="677"/>
    <cellStyle name="Normal 12 3 2 4 2" xfId="1224"/>
    <cellStyle name="Normal 12 3 2 4 2 2" xfId="2211"/>
    <cellStyle name="Normal 12 3 2 4 2 2 2" xfId="4144"/>
    <cellStyle name="Normal 12 3 2 4 2 2 2 2" xfId="11954"/>
    <cellStyle name="Normal 12 3 2 4 2 2 3" xfId="6164"/>
    <cellStyle name="Normal 12 3 2 4 2 2 3 2" xfId="13884"/>
    <cellStyle name="Normal 12 3 2 4 2 2 4" xfId="8094"/>
    <cellStyle name="Normal 12 3 2 4 2 2 4 2" xfId="15814"/>
    <cellStyle name="Normal 12 3 2 4 2 2 5" xfId="10024"/>
    <cellStyle name="Normal 12 3 2 4 2 3" xfId="3181"/>
    <cellStyle name="Normal 12 3 2 4 2 3 2" xfId="10991"/>
    <cellStyle name="Normal 12 3 2 4 2 4" xfId="5201"/>
    <cellStyle name="Normal 12 3 2 4 2 4 2" xfId="12921"/>
    <cellStyle name="Normal 12 3 2 4 2 5" xfId="7131"/>
    <cellStyle name="Normal 12 3 2 4 2 5 2" xfId="14851"/>
    <cellStyle name="Normal 12 3 2 4 2 6" xfId="9061"/>
    <cellStyle name="Normal 12 3 2 4 3" xfId="1730"/>
    <cellStyle name="Normal 12 3 2 4 3 2" xfId="3663"/>
    <cellStyle name="Normal 12 3 2 4 3 2 2" xfId="11473"/>
    <cellStyle name="Normal 12 3 2 4 3 3" xfId="5683"/>
    <cellStyle name="Normal 12 3 2 4 3 3 2" xfId="13403"/>
    <cellStyle name="Normal 12 3 2 4 3 4" xfId="7613"/>
    <cellStyle name="Normal 12 3 2 4 3 4 2" xfId="15333"/>
    <cellStyle name="Normal 12 3 2 4 3 5" xfId="9543"/>
    <cellStyle name="Normal 12 3 2 4 4" xfId="2699"/>
    <cellStyle name="Normal 12 3 2 4 4 2" xfId="10509"/>
    <cellStyle name="Normal 12 3 2 4 5" xfId="4719"/>
    <cellStyle name="Normal 12 3 2 4 5 2" xfId="12439"/>
    <cellStyle name="Normal 12 3 2 4 6" xfId="6649"/>
    <cellStyle name="Normal 12 3 2 4 6 2" xfId="14369"/>
    <cellStyle name="Normal 12 3 2 4 7" xfId="8579"/>
    <cellStyle name="Normal 12 3 2 5" xfId="903"/>
    <cellStyle name="Normal 12 3 2 5 2" xfId="1891"/>
    <cellStyle name="Normal 12 3 2 5 2 2" xfId="3824"/>
    <cellStyle name="Normal 12 3 2 5 2 2 2" xfId="11634"/>
    <cellStyle name="Normal 12 3 2 5 2 3" xfId="5844"/>
    <cellStyle name="Normal 12 3 2 5 2 3 2" xfId="13564"/>
    <cellStyle name="Normal 12 3 2 5 2 4" xfId="7774"/>
    <cellStyle name="Normal 12 3 2 5 2 4 2" xfId="15494"/>
    <cellStyle name="Normal 12 3 2 5 2 5" xfId="9704"/>
    <cellStyle name="Normal 12 3 2 5 3" xfId="2860"/>
    <cellStyle name="Normal 12 3 2 5 3 2" xfId="10670"/>
    <cellStyle name="Normal 12 3 2 5 4" xfId="4880"/>
    <cellStyle name="Normal 12 3 2 5 4 2" xfId="12600"/>
    <cellStyle name="Normal 12 3 2 5 5" xfId="6810"/>
    <cellStyle name="Normal 12 3 2 5 5 2" xfId="14530"/>
    <cellStyle name="Normal 12 3 2 5 6" xfId="8740"/>
    <cellStyle name="Normal 12 3 2 6" xfId="1409"/>
    <cellStyle name="Normal 12 3 2 6 2" xfId="3342"/>
    <cellStyle name="Normal 12 3 2 6 2 2" xfId="11152"/>
    <cellStyle name="Normal 12 3 2 6 3" xfId="5362"/>
    <cellStyle name="Normal 12 3 2 6 3 2" xfId="13082"/>
    <cellStyle name="Normal 12 3 2 6 4" xfId="7292"/>
    <cellStyle name="Normal 12 3 2 6 4 2" xfId="15012"/>
    <cellStyle name="Normal 12 3 2 6 5" xfId="9222"/>
    <cellStyle name="Normal 12 3 2 7" xfId="2378"/>
    <cellStyle name="Normal 12 3 2 7 2" xfId="10188"/>
    <cellStyle name="Normal 12 3 2 8" xfId="4398"/>
    <cellStyle name="Normal 12 3 2 8 2" xfId="12118"/>
    <cellStyle name="Normal 12 3 2 9" xfId="6328"/>
    <cellStyle name="Normal 12 3 2 9 2" xfId="14048"/>
    <cellStyle name="Normal 12 3 3" xfId="395"/>
    <cellStyle name="Normal 12 3 3 2" xfId="555"/>
    <cellStyle name="Normal 12 3 3 2 2" xfId="1103"/>
    <cellStyle name="Normal 12 3 3 2 2 2" xfId="2091"/>
    <cellStyle name="Normal 12 3 3 2 2 2 2" xfId="4024"/>
    <cellStyle name="Normal 12 3 3 2 2 2 2 2" xfId="11834"/>
    <cellStyle name="Normal 12 3 3 2 2 2 3" xfId="6044"/>
    <cellStyle name="Normal 12 3 3 2 2 2 3 2" xfId="13764"/>
    <cellStyle name="Normal 12 3 3 2 2 2 4" xfId="7974"/>
    <cellStyle name="Normal 12 3 3 2 2 2 4 2" xfId="15694"/>
    <cellStyle name="Normal 12 3 3 2 2 2 5" xfId="9904"/>
    <cellStyle name="Normal 12 3 3 2 2 3" xfId="3060"/>
    <cellStyle name="Normal 12 3 3 2 2 3 2" xfId="10870"/>
    <cellStyle name="Normal 12 3 3 2 2 4" xfId="5080"/>
    <cellStyle name="Normal 12 3 3 2 2 4 2" xfId="12800"/>
    <cellStyle name="Normal 12 3 3 2 2 5" xfId="7010"/>
    <cellStyle name="Normal 12 3 3 2 2 5 2" xfId="14730"/>
    <cellStyle name="Normal 12 3 3 2 2 6" xfId="8940"/>
    <cellStyle name="Normal 12 3 3 2 3" xfId="1609"/>
    <cellStyle name="Normal 12 3 3 2 3 2" xfId="3542"/>
    <cellStyle name="Normal 12 3 3 2 3 2 2" xfId="11352"/>
    <cellStyle name="Normal 12 3 3 2 3 3" xfId="5562"/>
    <cellStyle name="Normal 12 3 3 2 3 3 2" xfId="13282"/>
    <cellStyle name="Normal 12 3 3 2 3 4" xfId="7492"/>
    <cellStyle name="Normal 12 3 3 2 3 4 2" xfId="15212"/>
    <cellStyle name="Normal 12 3 3 2 3 5" xfId="9422"/>
    <cellStyle name="Normal 12 3 3 2 4" xfId="2578"/>
    <cellStyle name="Normal 12 3 3 2 4 2" xfId="10388"/>
    <cellStyle name="Normal 12 3 3 2 5" xfId="4598"/>
    <cellStyle name="Normal 12 3 3 2 5 2" xfId="12318"/>
    <cellStyle name="Normal 12 3 3 2 6" xfId="6528"/>
    <cellStyle name="Normal 12 3 3 2 6 2" xfId="14248"/>
    <cellStyle name="Normal 12 3 3 2 7" xfId="8458"/>
    <cellStyle name="Normal 12 3 3 3" xfId="717"/>
    <cellStyle name="Normal 12 3 3 3 2" xfId="1264"/>
    <cellStyle name="Normal 12 3 3 3 2 2" xfId="2251"/>
    <cellStyle name="Normal 12 3 3 3 2 2 2" xfId="4184"/>
    <cellStyle name="Normal 12 3 3 3 2 2 2 2" xfId="11994"/>
    <cellStyle name="Normal 12 3 3 3 2 2 3" xfId="6204"/>
    <cellStyle name="Normal 12 3 3 3 2 2 3 2" xfId="13924"/>
    <cellStyle name="Normal 12 3 3 3 2 2 4" xfId="8134"/>
    <cellStyle name="Normal 12 3 3 3 2 2 4 2" xfId="15854"/>
    <cellStyle name="Normal 12 3 3 3 2 2 5" xfId="10064"/>
    <cellStyle name="Normal 12 3 3 3 2 3" xfId="3221"/>
    <cellStyle name="Normal 12 3 3 3 2 3 2" xfId="11031"/>
    <cellStyle name="Normal 12 3 3 3 2 4" xfId="5241"/>
    <cellStyle name="Normal 12 3 3 3 2 4 2" xfId="12961"/>
    <cellStyle name="Normal 12 3 3 3 2 5" xfId="7171"/>
    <cellStyle name="Normal 12 3 3 3 2 5 2" xfId="14891"/>
    <cellStyle name="Normal 12 3 3 3 2 6" xfId="9101"/>
    <cellStyle name="Normal 12 3 3 3 3" xfId="1770"/>
    <cellStyle name="Normal 12 3 3 3 3 2" xfId="3703"/>
    <cellStyle name="Normal 12 3 3 3 3 2 2" xfId="11513"/>
    <cellStyle name="Normal 12 3 3 3 3 3" xfId="5723"/>
    <cellStyle name="Normal 12 3 3 3 3 3 2" xfId="13443"/>
    <cellStyle name="Normal 12 3 3 3 3 4" xfId="7653"/>
    <cellStyle name="Normal 12 3 3 3 3 4 2" xfId="15373"/>
    <cellStyle name="Normal 12 3 3 3 3 5" xfId="9583"/>
    <cellStyle name="Normal 12 3 3 3 4" xfId="2739"/>
    <cellStyle name="Normal 12 3 3 3 4 2" xfId="10549"/>
    <cellStyle name="Normal 12 3 3 3 5" xfId="4759"/>
    <cellStyle name="Normal 12 3 3 3 5 2" xfId="12479"/>
    <cellStyle name="Normal 12 3 3 3 6" xfId="6689"/>
    <cellStyle name="Normal 12 3 3 3 6 2" xfId="14409"/>
    <cellStyle name="Normal 12 3 3 3 7" xfId="8619"/>
    <cellStyle name="Normal 12 3 3 4" xfId="943"/>
    <cellStyle name="Normal 12 3 3 4 2" xfId="1931"/>
    <cellStyle name="Normal 12 3 3 4 2 2" xfId="3864"/>
    <cellStyle name="Normal 12 3 3 4 2 2 2" xfId="11674"/>
    <cellStyle name="Normal 12 3 3 4 2 3" xfId="5884"/>
    <cellStyle name="Normal 12 3 3 4 2 3 2" xfId="13604"/>
    <cellStyle name="Normal 12 3 3 4 2 4" xfId="7814"/>
    <cellStyle name="Normal 12 3 3 4 2 4 2" xfId="15534"/>
    <cellStyle name="Normal 12 3 3 4 2 5" xfId="9744"/>
    <cellStyle name="Normal 12 3 3 4 3" xfId="2900"/>
    <cellStyle name="Normal 12 3 3 4 3 2" xfId="10710"/>
    <cellStyle name="Normal 12 3 3 4 4" xfId="4920"/>
    <cellStyle name="Normal 12 3 3 4 4 2" xfId="12640"/>
    <cellStyle name="Normal 12 3 3 4 5" xfId="6850"/>
    <cellStyle name="Normal 12 3 3 4 5 2" xfId="14570"/>
    <cellStyle name="Normal 12 3 3 4 6" xfId="8780"/>
    <cellStyle name="Normal 12 3 3 5" xfId="1449"/>
    <cellStyle name="Normal 12 3 3 5 2" xfId="3382"/>
    <cellStyle name="Normal 12 3 3 5 2 2" xfId="11192"/>
    <cellStyle name="Normal 12 3 3 5 3" xfId="5402"/>
    <cellStyle name="Normal 12 3 3 5 3 2" xfId="13122"/>
    <cellStyle name="Normal 12 3 3 5 4" xfId="7332"/>
    <cellStyle name="Normal 12 3 3 5 4 2" xfId="15052"/>
    <cellStyle name="Normal 12 3 3 5 5" xfId="9262"/>
    <cellStyle name="Normal 12 3 3 6" xfId="2418"/>
    <cellStyle name="Normal 12 3 3 6 2" xfId="10228"/>
    <cellStyle name="Normal 12 3 3 7" xfId="4438"/>
    <cellStyle name="Normal 12 3 3 7 2" xfId="12158"/>
    <cellStyle name="Normal 12 3 3 8" xfId="6368"/>
    <cellStyle name="Normal 12 3 3 8 2" xfId="14088"/>
    <cellStyle name="Normal 12 3 3 9" xfId="8298"/>
    <cellStyle name="Normal 12 3 4" xfId="475"/>
    <cellStyle name="Normal 12 3 4 2" xfId="1023"/>
    <cellStyle name="Normal 12 3 4 2 2" xfId="2011"/>
    <cellStyle name="Normal 12 3 4 2 2 2" xfId="3944"/>
    <cellStyle name="Normal 12 3 4 2 2 2 2" xfId="11754"/>
    <cellStyle name="Normal 12 3 4 2 2 3" xfId="5964"/>
    <cellStyle name="Normal 12 3 4 2 2 3 2" xfId="13684"/>
    <cellStyle name="Normal 12 3 4 2 2 4" xfId="7894"/>
    <cellStyle name="Normal 12 3 4 2 2 4 2" xfId="15614"/>
    <cellStyle name="Normal 12 3 4 2 2 5" xfId="9824"/>
    <cellStyle name="Normal 12 3 4 2 3" xfId="2980"/>
    <cellStyle name="Normal 12 3 4 2 3 2" xfId="10790"/>
    <cellStyle name="Normal 12 3 4 2 4" xfId="5000"/>
    <cellStyle name="Normal 12 3 4 2 4 2" xfId="12720"/>
    <cellStyle name="Normal 12 3 4 2 5" xfId="6930"/>
    <cellStyle name="Normal 12 3 4 2 5 2" xfId="14650"/>
    <cellStyle name="Normal 12 3 4 2 6" xfId="8860"/>
    <cellStyle name="Normal 12 3 4 3" xfId="1529"/>
    <cellStyle name="Normal 12 3 4 3 2" xfId="3462"/>
    <cellStyle name="Normal 12 3 4 3 2 2" xfId="11272"/>
    <cellStyle name="Normal 12 3 4 3 3" xfId="5482"/>
    <cellStyle name="Normal 12 3 4 3 3 2" xfId="13202"/>
    <cellStyle name="Normal 12 3 4 3 4" xfId="7412"/>
    <cellStyle name="Normal 12 3 4 3 4 2" xfId="15132"/>
    <cellStyle name="Normal 12 3 4 3 5" xfId="9342"/>
    <cellStyle name="Normal 12 3 4 4" xfId="2498"/>
    <cellStyle name="Normal 12 3 4 4 2" xfId="10308"/>
    <cellStyle name="Normal 12 3 4 5" xfId="4518"/>
    <cellStyle name="Normal 12 3 4 5 2" xfId="12238"/>
    <cellStyle name="Normal 12 3 4 6" xfId="6448"/>
    <cellStyle name="Normal 12 3 4 6 2" xfId="14168"/>
    <cellStyle name="Normal 12 3 4 7" xfId="8378"/>
    <cellStyle name="Normal 12 3 5" xfId="637"/>
    <cellStyle name="Normal 12 3 5 2" xfId="1184"/>
    <cellStyle name="Normal 12 3 5 2 2" xfId="2171"/>
    <cellStyle name="Normal 12 3 5 2 2 2" xfId="4104"/>
    <cellStyle name="Normal 12 3 5 2 2 2 2" xfId="11914"/>
    <cellStyle name="Normal 12 3 5 2 2 3" xfId="6124"/>
    <cellStyle name="Normal 12 3 5 2 2 3 2" xfId="13844"/>
    <cellStyle name="Normal 12 3 5 2 2 4" xfId="8054"/>
    <cellStyle name="Normal 12 3 5 2 2 4 2" xfId="15774"/>
    <cellStyle name="Normal 12 3 5 2 2 5" xfId="9984"/>
    <cellStyle name="Normal 12 3 5 2 3" xfId="3141"/>
    <cellStyle name="Normal 12 3 5 2 3 2" xfId="10951"/>
    <cellStyle name="Normal 12 3 5 2 4" xfId="5161"/>
    <cellStyle name="Normal 12 3 5 2 4 2" xfId="12881"/>
    <cellStyle name="Normal 12 3 5 2 5" xfId="7091"/>
    <cellStyle name="Normal 12 3 5 2 5 2" xfId="14811"/>
    <cellStyle name="Normal 12 3 5 2 6" xfId="9021"/>
    <cellStyle name="Normal 12 3 5 3" xfId="1690"/>
    <cellStyle name="Normal 12 3 5 3 2" xfId="3623"/>
    <cellStyle name="Normal 12 3 5 3 2 2" xfId="11433"/>
    <cellStyle name="Normal 12 3 5 3 3" xfId="5643"/>
    <cellStyle name="Normal 12 3 5 3 3 2" xfId="13363"/>
    <cellStyle name="Normal 12 3 5 3 4" xfId="7573"/>
    <cellStyle name="Normal 12 3 5 3 4 2" xfId="15293"/>
    <cellStyle name="Normal 12 3 5 3 5" xfId="9503"/>
    <cellStyle name="Normal 12 3 5 4" xfId="2659"/>
    <cellStyle name="Normal 12 3 5 4 2" xfId="10469"/>
    <cellStyle name="Normal 12 3 5 5" xfId="4679"/>
    <cellStyle name="Normal 12 3 5 5 2" xfId="12399"/>
    <cellStyle name="Normal 12 3 5 6" xfId="6609"/>
    <cellStyle name="Normal 12 3 5 6 2" xfId="14329"/>
    <cellStyle name="Normal 12 3 5 7" xfId="8539"/>
    <cellStyle name="Normal 12 3 6" xfId="855"/>
    <cellStyle name="Normal 12 3 6 2" xfId="1851"/>
    <cellStyle name="Normal 12 3 6 2 2" xfId="3784"/>
    <cellStyle name="Normal 12 3 6 2 2 2" xfId="11594"/>
    <cellStyle name="Normal 12 3 6 2 3" xfId="5804"/>
    <cellStyle name="Normal 12 3 6 2 3 2" xfId="13524"/>
    <cellStyle name="Normal 12 3 6 2 4" xfId="7734"/>
    <cellStyle name="Normal 12 3 6 2 4 2" xfId="15454"/>
    <cellStyle name="Normal 12 3 6 2 5" xfId="9664"/>
    <cellStyle name="Normal 12 3 6 3" xfId="2820"/>
    <cellStyle name="Normal 12 3 6 3 2" xfId="10630"/>
    <cellStyle name="Normal 12 3 6 4" xfId="4840"/>
    <cellStyle name="Normal 12 3 6 4 2" xfId="12560"/>
    <cellStyle name="Normal 12 3 6 5" xfId="6770"/>
    <cellStyle name="Normal 12 3 6 5 2" xfId="14490"/>
    <cellStyle name="Normal 12 3 6 6" xfId="8700"/>
    <cellStyle name="Normal 12 3 7" xfId="1369"/>
    <cellStyle name="Normal 12 3 7 2" xfId="3302"/>
    <cellStyle name="Normal 12 3 7 2 2" xfId="11112"/>
    <cellStyle name="Normal 12 3 7 3" xfId="5322"/>
    <cellStyle name="Normal 12 3 7 3 2" xfId="13042"/>
    <cellStyle name="Normal 12 3 7 4" xfId="7252"/>
    <cellStyle name="Normal 12 3 7 4 2" xfId="14972"/>
    <cellStyle name="Normal 12 3 7 5" xfId="9182"/>
    <cellStyle name="Normal 12 3 8" xfId="2338"/>
    <cellStyle name="Normal 12 3 8 2" xfId="10148"/>
    <cellStyle name="Normal 12 3 9" xfId="4358"/>
    <cellStyle name="Normal 12 3 9 2" xfId="12078"/>
    <cellStyle name="Normal 12 4" xfId="335"/>
    <cellStyle name="Normal 12 4 10" xfId="8238"/>
    <cellStyle name="Normal 12 4 2" xfId="415"/>
    <cellStyle name="Normal 12 4 2 2" xfId="575"/>
    <cellStyle name="Normal 12 4 2 2 2" xfId="1123"/>
    <cellStyle name="Normal 12 4 2 2 2 2" xfId="2111"/>
    <cellStyle name="Normal 12 4 2 2 2 2 2" xfId="4044"/>
    <cellStyle name="Normal 12 4 2 2 2 2 2 2" xfId="11854"/>
    <cellStyle name="Normal 12 4 2 2 2 2 3" xfId="6064"/>
    <cellStyle name="Normal 12 4 2 2 2 2 3 2" xfId="13784"/>
    <cellStyle name="Normal 12 4 2 2 2 2 4" xfId="7994"/>
    <cellStyle name="Normal 12 4 2 2 2 2 4 2" xfId="15714"/>
    <cellStyle name="Normal 12 4 2 2 2 2 5" xfId="9924"/>
    <cellStyle name="Normal 12 4 2 2 2 3" xfId="3080"/>
    <cellStyle name="Normal 12 4 2 2 2 3 2" xfId="10890"/>
    <cellStyle name="Normal 12 4 2 2 2 4" xfId="5100"/>
    <cellStyle name="Normal 12 4 2 2 2 4 2" xfId="12820"/>
    <cellStyle name="Normal 12 4 2 2 2 5" xfId="7030"/>
    <cellStyle name="Normal 12 4 2 2 2 5 2" xfId="14750"/>
    <cellStyle name="Normal 12 4 2 2 2 6" xfId="8960"/>
    <cellStyle name="Normal 12 4 2 2 3" xfId="1629"/>
    <cellStyle name="Normal 12 4 2 2 3 2" xfId="3562"/>
    <cellStyle name="Normal 12 4 2 2 3 2 2" xfId="11372"/>
    <cellStyle name="Normal 12 4 2 2 3 3" xfId="5582"/>
    <cellStyle name="Normal 12 4 2 2 3 3 2" xfId="13302"/>
    <cellStyle name="Normal 12 4 2 2 3 4" xfId="7512"/>
    <cellStyle name="Normal 12 4 2 2 3 4 2" xfId="15232"/>
    <cellStyle name="Normal 12 4 2 2 3 5" xfId="9442"/>
    <cellStyle name="Normal 12 4 2 2 4" xfId="2598"/>
    <cellStyle name="Normal 12 4 2 2 4 2" xfId="10408"/>
    <cellStyle name="Normal 12 4 2 2 5" xfId="4618"/>
    <cellStyle name="Normal 12 4 2 2 5 2" xfId="12338"/>
    <cellStyle name="Normal 12 4 2 2 6" xfId="6548"/>
    <cellStyle name="Normal 12 4 2 2 6 2" xfId="14268"/>
    <cellStyle name="Normal 12 4 2 2 7" xfId="8478"/>
    <cellStyle name="Normal 12 4 2 3" xfId="737"/>
    <cellStyle name="Normal 12 4 2 3 2" xfId="1284"/>
    <cellStyle name="Normal 12 4 2 3 2 2" xfId="2271"/>
    <cellStyle name="Normal 12 4 2 3 2 2 2" xfId="4204"/>
    <cellStyle name="Normal 12 4 2 3 2 2 2 2" xfId="12014"/>
    <cellStyle name="Normal 12 4 2 3 2 2 3" xfId="6224"/>
    <cellStyle name="Normal 12 4 2 3 2 2 3 2" xfId="13944"/>
    <cellStyle name="Normal 12 4 2 3 2 2 4" xfId="8154"/>
    <cellStyle name="Normal 12 4 2 3 2 2 4 2" xfId="15874"/>
    <cellStyle name="Normal 12 4 2 3 2 2 5" xfId="10084"/>
    <cellStyle name="Normal 12 4 2 3 2 3" xfId="3241"/>
    <cellStyle name="Normal 12 4 2 3 2 3 2" xfId="11051"/>
    <cellStyle name="Normal 12 4 2 3 2 4" xfId="5261"/>
    <cellStyle name="Normal 12 4 2 3 2 4 2" xfId="12981"/>
    <cellStyle name="Normal 12 4 2 3 2 5" xfId="7191"/>
    <cellStyle name="Normal 12 4 2 3 2 5 2" xfId="14911"/>
    <cellStyle name="Normal 12 4 2 3 2 6" xfId="9121"/>
    <cellStyle name="Normal 12 4 2 3 3" xfId="1790"/>
    <cellStyle name="Normal 12 4 2 3 3 2" xfId="3723"/>
    <cellStyle name="Normal 12 4 2 3 3 2 2" xfId="11533"/>
    <cellStyle name="Normal 12 4 2 3 3 3" xfId="5743"/>
    <cellStyle name="Normal 12 4 2 3 3 3 2" xfId="13463"/>
    <cellStyle name="Normal 12 4 2 3 3 4" xfId="7673"/>
    <cellStyle name="Normal 12 4 2 3 3 4 2" xfId="15393"/>
    <cellStyle name="Normal 12 4 2 3 3 5" xfId="9603"/>
    <cellStyle name="Normal 12 4 2 3 4" xfId="2759"/>
    <cellStyle name="Normal 12 4 2 3 4 2" xfId="10569"/>
    <cellStyle name="Normal 12 4 2 3 5" xfId="4779"/>
    <cellStyle name="Normal 12 4 2 3 5 2" xfId="12499"/>
    <cellStyle name="Normal 12 4 2 3 6" xfId="6709"/>
    <cellStyle name="Normal 12 4 2 3 6 2" xfId="14429"/>
    <cellStyle name="Normal 12 4 2 3 7" xfId="8639"/>
    <cellStyle name="Normal 12 4 2 4" xfId="963"/>
    <cellStyle name="Normal 12 4 2 4 2" xfId="1951"/>
    <cellStyle name="Normal 12 4 2 4 2 2" xfId="3884"/>
    <cellStyle name="Normal 12 4 2 4 2 2 2" xfId="11694"/>
    <cellStyle name="Normal 12 4 2 4 2 3" xfId="5904"/>
    <cellStyle name="Normal 12 4 2 4 2 3 2" xfId="13624"/>
    <cellStyle name="Normal 12 4 2 4 2 4" xfId="7834"/>
    <cellStyle name="Normal 12 4 2 4 2 4 2" xfId="15554"/>
    <cellStyle name="Normal 12 4 2 4 2 5" xfId="9764"/>
    <cellStyle name="Normal 12 4 2 4 3" xfId="2920"/>
    <cellStyle name="Normal 12 4 2 4 3 2" xfId="10730"/>
    <cellStyle name="Normal 12 4 2 4 4" xfId="4940"/>
    <cellStyle name="Normal 12 4 2 4 4 2" xfId="12660"/>
    <cellStyle name="Normal 12 4 2 4 5" xfId="6870"/>
    <cellStyle name="Normal 12 4 2 4 5 2" xfId="14590"/>
    <cellStyle name="Normal 12 4 2 4 6" xfId="8800"/>
    <cellStyle name="Normal 12 4 2 5" xfId="1469"/>
    <cellStyle name="Normal 12 4 2 5 2" xfId="3402"/>
    <cellStyle name="Normal 12 4 2 5 2 2" xfId="11212"/>
    <cellStyle name="Normal 12 4 2 5 3" xfId="5422"/>
    <cellStyle name="Normal 12 4 2 5 3 2" xfId="13142"/>
    <cellStyle name="Normal 12 4 2 5 4" xfId="7352"/>
    <cellStyle name="Normal 12 4 2 5 4 2" xfId="15072"/>
    <cellStyle name="Normal 12 4 2 5 5" xfId="9282"/>
    <cellStyle name="Normal 12 4 2 6" xfId="2438"/>
    <cellStyle name="Normal 12 4 2 6 2" xfId="10248"/>
    <cellStyle name="Normal 12 4 2 7" xfId="4458"/>
    <cellStyle name="Normal 12 4 2 7 2" xfId="12178"/>
    <cellStyle name="Normal 12 4 2 8" xfId="6388"/>
    <cellStyle name="Normal 12 4 2 8 2" xfId="14108"/>
    <cellStyle name="Normal 12 4 2 9" xfId="8318"/>
    <cellStyle name="Normal 12 4 3" xfId="495"/>
    <cellStyle name="Normal 12 4 3 2" xfId="1043"/>
    <cellStyle name="Normal 12 4 3 2 2" xfId="2031"/>
    <cellStyle name="Normal 12 4 3 2 2 2" xfId="3964"/>
    <cellStyle name="Normal 12 4 3 2 2 2 2" xfId="11774"/>
    <cellStyle name="Normal 12 4 3 2 2 3" xfId="5984"/>
    <cellStyle name="Normal 12 4 3 2 2 3 2" xfId="13704"/>
    <cellStyle name="Normal 12 4 3 2 2 4" xfId="7914"/>
    <cellStyle name="Normal 12 4 3 2 2 4 2" xfId="15634"/>
    <cellStyle name="Normal 12 4 3 2 2 5" xfId="9844"/>
    <cellStyle name="Normal 12 4 3 2 3" xfId="3000"/>
    <cellStyle name="Normal 12 4 3 2 3 2" xfId="10810"/>
    <cellStyle name="Normal 12 4 3 2 4" xfId="5020"/>
    <cellStyle name="Normal 12 4 3 2 4 2" xfId="12740"/>
    <cellStyle name="Normal 12 4 3 2 5" xfId="6950"/>
    <cellStyle name="Normal 12 4 3 2 5 2" xfId="14670"/>
    <cellStyle name="Normal 12 4 3 2 6" xfId="8880"/>
    <cellStyle name="Normal 12 4 3 3" xfId="1549"/>
    <cellStyle name="Normal 12 4 3 3 2" xfId="3482"/>
    <cellStyle name="Normal 12 4 3 3 2 2" xfId="11292"/>
    <cellStyle name="Normal 12 4 3 3 3" xfId="5502"/>
    <cellStyle name="Normal 12 4 3 3 3 2" xfId="13222"/>
    <cellStyle name="Normal 12 4 3 3 4" xfId="7432"/>
    <cellStyle name="Normal 12 4 3 3 4 2" xfId="15152"/>
    <cellStyle name="Normal 12 4 3 3 5" xfId="9362"/>
    <cellStyle name="Normal 12 4 3 4" xfId="2518"/>
    <cellStyle name="Normal 12 4 3 4 2" xfId="10328"/>
    <cellStyle name="Normal 12 4 3 5" xfId="4538"/>
    <cellStyle name="Normal 12 4 3 5 2" xfId="12258"/>
    <cellStyle name="Normal 12 4 3 6" xfId="6468"/>
    <cellStyle name="Normal 12 4 3 6 2" xfId="14188"/>
    <cellStyle name="Normal 12 4 3 7" xfId="8398"/>
    <cellStyle name="Normal 12 4 4" xfId="657"/>
    <cellStyle name="Normal 12 4 4 2" xfId="1204"/>
    <cellStyle name="Normal 12 4 4 2 2" xfId="2191"/>
    <cellStyle name="Normal 12 4 4 2 2 2" xfId="4124"/>
    <cellStyle name="Normal 12 4 4 2 2 2 2" xfId="11934"/>
    <cellStyle name="Normal 12 4 4 2 2 3" xfId="6144"/>
    <cellStyle name="Normal 12 4 4 2 2 3 2" xfId="13864"/>
    <cellStyle name="Normal 12 4 4 2 2 4" xfId="8074"/>
    <cellStyle name="Normal 12 4 4 2 2 4 2" xfId="15794"/>
    <cellStyle name="Normal 12 4 4 2 2 5" xfId="10004"/>
    <cellStyle name="Normal 12 4 4 2 3" xfId="3161"/>
    <cellStyle name="Normal 12 4 4 2 3 2" xfId="10971"/>
    <cellStyle name="Normal 12 4 4 2 4" xfId="5181"/>
    <cellStyle name="Normal 12 4 4 2 4 2" xfId="12901"/>
    <cellStyle name="Normal 12 4 4 2 5" xfId="7111"/>
    <cellStyle name="Normal 12 4 4 2 5 2" xfId="14831"/>
    <cellStyle name="Normal 12 4 4 2 6" xfId="9041"/>
    <cellStyle name="Normal 12 4 4 3" xfId="1710"/>
    <cellStyle name="Normal 12 4 4 3 2" xfId="3643"/>
    <cellStyle name="Normal 12 4 4 3 2 2" xfId="11453"/>
    <cellStyle name="Normal 12 4 4 3 3" xfId="5663"/>
    <cellStyle name="Normal 12 4 4 3 3 2" xfId="13383"/>
    <cellStyle name="Normal 12 4 4 3 4" xfId="7593"/>
    <cellStyle name="Normal 12 4 4 3 4 2" xfId="15313"/>
    <cellStyle name="Normal 12 4 4 3 5" xfId="9523"/>
    <cellStyle name="Normal 12 4 4 4" xfId="2679"/>
    <cellStyle name="Normal 12 4 4 4 2" xfId="10489"/>
    <cellStyle name="Normal 12 4 4 5" xfId="4699"/>
    <cellStyle name="Normal 12 4 4 5 2" xfId="12419"/>
    <cellStyle name="Normal 12 4 4 6" xfId="6629"/>
    <cellStyle name="Normal 12 4 4 6 2" xfId="14349"/>
    <cellStyle name="Normal 12 4 4 7" xfId="8559"/>
    <cellStyle name="Normal 12 4 5" xfId="883"/>
    <cellStyle name="Normal 12 4 5 2" xfId="1871"/>
    <cellStyle name="Normal 12 4 5 2 2" xfId="3804"/>
    <cellStyle name="Normal 12 4 5 2 2 2" xfId="11614"/>
    <cellStyle name="Normal 12 4 5 2 3" xfId="5824"/>
    <cellStyle name="Normal 12 4 5 2 3 2" xfId="13544"/>
    <cellStyle name="Normal 12 4 5 2 4" xfId="7754"/>
    <cellStyle name="Normal 12 4 5 2 4 2" xfId="15474"/>
    <cellStyle name="Normal 12 4 5 2 5" xfId="9684"/>
    <cellStyle name="Normal 12 4 5 3" xfId="2840"/>
    <cellStyle name="Normal 12 4 5 3 2" xfId="10650"/>
    <cellStyle name="Normal 12 4 5 4" xfId="4860"/>
    <cellStyle name="Normal 12 4 5 4 2" xfId="12580"/>
    <cellStyle name="Normal 12 4 5 5" xfId="6790"/>
    <cellStyle name="Normal 12 4 5 5 2" xfId="14510"/>
    <cellStyle name="Normal 12 4 5 6" xfId="8720"/>
    <cellStyle name="Normal 12 4 6" xfId="1389"/>
    <cellStyle name="Normal 12 4 6 2" xfId="3322"/>
    <cellStyle name="Normal 12 4 6 2 2" xfId="11132"/>
    <cellStyle name="Normal 12 4 6 3" xfId="5342"/>
    <cellStyle name="Normal 12 4 6 3 2" xfId="13062"/>
    <cellStyle name="Normal 12 4 6 4" xfId="7272"/>
    <cellStyle name="Normal 12 4 6 4 2" xfId="14992"/>
    <cellStyle name="Normal 12 4 6 5" xfId="9202"/>
    <cellStyle name="Normal 12 4 7" xfId="2358"/>
    <cellStyle name="Normal 12 4 7 2" xfId="10168"/>
    <cellStyle name="Normal 12 4 8" xfId="4378"/>
    <cellStyle name="Normal 12 4 8 2" xfId="12098"/>
    <cellStyle name="Normal 12 4 9" xfId="6308"/>
    <cellStyle name="Normal 12 4 9 2" xfId="14028"/>
    <cellStyle name="Normal 12 5" xfId="375"/>
    <cellStyle name="Normal 12 5 2" xfId="535"/>
    <cellStyle name="Normal 12 5 2 2" xfId="1083"/>
    <cellStyle name="Normal 12 5 2 2 2" xfId="2071"/>
    <cellStyle name="Normal 12 5 2 2 2 2" xfId="4004"/>
    <cellStyle name="Normal 12 5 2 2 2 2 2" xfId="11814"/>
    <cellStyle name="Normal 12 5 2 2 2 3" xfId="6024"/>
    <cellStyle name="Normal 12 5 2 2 2 3 2" xfId="13744"/>
    <cellStyle name="Normal 12 5 2 2 2 4" xfId="7954"/>
    <cellStyle name="Normal 12 5 2 2 2 4 2" xfId="15674"/>
    <cellStyle name="Normal 12 5 2 2 2 5" xfId="9884"/>
    <cellStyle name="Normal 12 5 2 2 3" xfId="3040"/>
    <cellStyle name="Normal 12 5 2 2 3 2" xfId="10850"/>
    <cellStyle name="Normal 12 5 2 2 4" xfId="5060"/>
    <cellStyle name="Normal 12 5 2 2 4 2" xfId="12780"/>
    <cellStyle name="Normal 12 5 2 2 5" xfId="6990"/>
    <cellStyle name="Normal 12 5 2 2 5 2" xfId="14710"/>
    <cellStyle name="Normal 12 5 2 2 6" xfId="8920"/>
    <cellStyle name="Normal 12 5 2 3" xfId="1589"/>
    <cellStyle name="Normal 12 5 2 3 2" xfId="3522"/>
    <cellStyle name="Normal 12 5 2 3 2 2" xfId="11332"/>
    <cellStyle name="Normal 12 5 2 3 3" xfId="5542"/>
    <cellStyle name="Normal 12 5 2 3 3 2" xfId="13262"/>
    <cellStyle name="Normal 12 5 2 3 4" xfId="7472"/>
    <cellStyle name="Normal 12 5 2 3 4 2" xfId="15192"/>
    <cellStyle name="Normal 12 5 2 3 5" xfId="9402"/>
    <cellStyle name="Normal 12 5 2 4" xfId="2558"/>
    <cellStyle name="Normal 12 5 2 4 2" xfId="10368"/>
    <cellStyle name="Normal 12 5 2 5" xfId="4578"/>
    <cellStyle name="Normal 12 5 2 5 2" xfId="12298"/>
    <cellStyle name="Normal 12 5 2 6" xfId="6508"/>
    <cellStyle name="Normal 12 5 2 6 2" xfId="14228"/>
    <cellStyle name="Normal 12 5 2 7" xfId="8438"/>
    <cellStyle name="Normal 12 5 3" xfId="697"/>
    <cellStyle name="Normal 12 5 3 2" xfId="1244"/>
    <cellStyle name="Normal 12 5 3 2 2" xfId="2231"/>
    <cellStyle name="Normal 12 5 3 2 2 2" xfId="4164"/>
    <cellStyle name="Normal 12 5 3 2 2 2 2" xfId="11974"/>
    <cellStyle name="Normal 12 5 3 2 2 3" xfId="6184"/>
    <cellStyle name="Normal 12 5 3 2 2 3 2" xfId="13904"/>
    <cellStyle name="Normal 12 5 3 2 2 4" xfId="8114"/>
    <cellStyle name="Normal 12 5 3 2 2 4 2" xfId="15834"/>
    <cellStyle name="Normal 12 5 3 2 2 5" xfId="10044"/>
    <cellStyle name="Normal 12 5 3 2 3" xfId="3201"/>
    <cellStyle name="Normal 12 5 3 2 3 2" xfId="11011"/>
    <cellStyle name="Normal 12 5 3 2 4" xfId="5221"/>
    <cellStyle name="Normal 12 5 3 2 4 2" xfId="12941"/>
    <cellStyle name="Normal 12 5 3 2 5" xfId="7151"/>
    <cellStyle name="Normal 12 5 3 2 5 2" xfId="14871"/>
    <cellStyle name="Normal 12 5 3 2 6" xfId="9081"/>
    <cellStyle name="Normal 12 5 3 3" xfId="1750"/>
    <cellStyle name="Normal 12 5 3 3 2" xfId="3683"/>
    <cellStyle name="Normal 12 5 3 3 2 2" xfId="11493"/>
    <cellStyle name="Normal 12 5 3 3 3" xfId="5703"/>
    <cellStyle name="Normal 12 5 3 3 3 2" xfId="13423"/>
    <cellStyle name="Normal 12 5 3 3 4" xfId="7633"/>
    <cellStyle name="Normal 12 5 3 3 4 2" xfId="15353"/>
    <cellStyle name="Normal 12 5 3 3 5" xfId="9563"/>
    <cellStyle name="Normal 12 5 3 4" xfId="2719"/>
    <cellStyle name="Normal 12 5 3 4 2" xfId="10529"/>
    <cellStyle name="Normal 12 5 3 5" xfId="4739"/>
    <cellStyle name="Normal 12 5 3 5 2" xfId="12459"/>
    <cellStyle name="Normal 12 5 3 6" xfId="6669"/>
    <cellStyle name="Normal 12 5 3 6 2" xfId="14389"/>
    <cellStyle name="Normal 12 5 3 7" xfId="8599"/>
    <cellStyle name="Normal 12 5 4" xfId="923"/>
    <cellStyle name="Normal 12 5 4 2" xfId="1911"/>
    <cellStyle name="Normal 12 5 4 2 2" xfId="3844"/>
    <cellStyle name="Normal 12 5 4 2 2 2" xfId="11654"/>
    <cellStyle name="Normal 12 5 4 2 3" xfId="5864"/>
    <cellStyle name="Normal 12 5 4 2 3 2" xfId="13584"/>
    <cellStyle name="Normal 12 5 4 2 4" xfId="7794"/>
    <cellStyle name="Normal 12 5 4 2 4 2" xfId="15514"/>
    <cellStyle name="Normal 12 5 4 2 5" xfId="9724"/>
    <cellStyle name="Normal 12 5 4 3" xfId="2880"/>
    <cellStyle name="Normal 12 5 4 3 2" xfId="10690"/>
    <cellStyle name="Normal 12 5 4 4" xfId="4900"/>
    <cellStyle name="Normal 12 5 4 4 2" xfId="12620"/>
    <cellStyle name="Normal 12 5 4 5" xfId="6830"/>
    <cellStyle name="Normal 12 5 4 5 2" xfId="14550"/>
    <cellStyle name="Normal 12 5 4 6" xfId="8760"/>
    <cellStyle name="Normal 12 5 5" xfId="1429"/>
    <cellStyle name="Normal 12 5 5 2" xfId="3362"/>
    <cellStyle name="Normal 12 5 5 2 2" xfId="11172"/>
    <cellStyle name="Normal 12 5 5 3" xfId="5382"/>
    <cellStyle name="Normal 12 5 5 3 2" xfId="13102"/>
    <cellStyle name="Normal 12 5 5 4" xfId="7312"/>
    <cellStyle name="Normal 12 5 5 4 2" xfId="15032"/>
    <cellStyle name="Normal 12 5 5 5" xfId="9242"/>
    <cellStyle name="Normal 12 5 6" xfId="2398"/>
    <cellStyle name="Normal 12 5 6 2" xfId="10208"/>
    <cellStyle name="Normal 12 5 7" xfId="4418"/>
    <cellStyle name="Normal 12 5 7 2" xfId="12138"/>
    <cellStyle name="Normal 12 5 8" xfId="6348"/>
    <cellStyle name="Normal 12 5 8 2" xfId="14068"/>
    <cellStyle name="Normal 12 5 9" xfId="8278"/>
    <cellStyle name="Normal 12 6" xfId="455"/>
    <cellStyle name="Normal 12 6 2" xfId="1003"/>
    <cellStyle name="Normal 12 6 2 2" xfId="1991"/>
    <cellStyle name="Normal 12 6 2 2 2" xfId="3924"/>
    <cellStyle name="Normal 12 6 2 2 2 2" xfId="11734"/>
    <cellStyle name="Normal 12 6 2 2 3" xfId="5944"/>
    <cellStyle name="Normal 12 6 2 2 3 2" xfId="13664"/>
    <cellStyle name="Normal 12 6 2 2 4" xfId="7874"/>
    <cellStyle name="Normal 12 6 2 2 4 2" xfId="15594"/>
    <cellStyle name="Normal 12 6 2 2 5" xfId="9804"/>
    <cellStyle name="Normal 12 6 2 3" xfId="2960"/>
    <cellStyle name="Normal 12 6 2 3 2" xfId="10770"/>
    <cellStyle name="Normal 12 6 2 4" xfId="4980"/>
    <cellStyle name="Normal 12 6 2 4 2" xfId="12700"/>
    <cellStyle name="Normal 12 6 2 5" xfId="6910"/>
    <cellStyle name="Normal 12 6 2 5 2" xfId="14630"/>
    <cellStyle name="Normal 12 6 2 6" xfId="8840"/>
    <cellStyle name="Normal 12 6 3" xfId="1509"/>
    <cellStyle name="Normal 12 6 3 2" xfId="3442"/>
    <cellStyle name="Normal 12 6 3 2 2" xfId="11252"/>
    <cellStyle name="Normal 12 6 3 3" xfId="5462"/>
    <cellStyle name="Normal 12 6 3 3 2" xfId="13182"/>
    <cellStyle name="Normal 12 6 3 4" xfId="7392"/>
    <cellStyle name="Normal 12 6 3 4 2" xfId="15112"/>
    <cellStyle name="Normal 12 6 3 5" xfId="9322"/>
    <cellStyle name="Normal 12 6 4" xfId="2478"/>
    <cellStyle name="Normal 12 6 4 2" xfId="10288"/>
    <cellStyle name="Normal 12 6 5" xfId="4498"/>
    <cellStyle name="Normal 12 6 5 2" xfId="12218"/>
    <cellStyle name="Normal 12 6 6" xfId="6428"/>
    <cellStyle name="Normal 12 6 6 2" xfId="14148"/>
    <cellStyle name="Normal 12 6 7" xfId="8358"/>
    <cellStyle name="Normal 12 7" xfId="617"/>
    <cellStyle name="Normal 12 7 2" xfId="1164"/>
    <cellStyle name="Normal 12 7 2 2" xfId="2151"/>
    <cellStyle name="Normal 12 7 2 2 2" xfId="4084"/>
    <cellStyle name="Normal 12 7 2 2 2 2" xfId="11894"/>
    <cellStyle name="Normal 12 7 2 2 3" xfId="6104"/>
    <cellStyle name="Normal 12 7 2 2 3 2" xfId="13824"/>
    <cellStyle name="Normal 12 7 2 2 4" xfId="8034"/>
    <cellStyle name="Normal 12 7 2 2 4 2" xfId="15754"/>
    <cellStyle name="Normal 12 7 2 2 5" xfId="9964"/>
    <cellStyle name="Normal 12 7 2 3" xfId="3121"/>
    <cellStyle name="Normal 12 7 2 3 2" xfId="10931"/>
    <cellStyle name="Normal 12 7 2 4" xfId="5141"/>
    <cellStyle name="Normal 12 7 2 4 2" xfId="12861"/>
    <cellStyle name="Normal 12 7 2 5" xfId="7071"/>
    <cellStyle name="Normal 12 7 2 5 2" xfId="14791"/>
    <cellStyle name="Normal 12 7 2 6" xfId="9001"/>
    <cellStyle name="Normal 12 7 3" xfId="1670"/>
    <cellStyle name="Normal 12 7 3 2" xfId="3603"/>
    <cellStyle name="Normal 12 7 3 2 2" xfId="11413"/>
    <cellStyle name="Normal 12 7 3 3" xfId="5623"/>
    <cellStyle name="Normal 12 7 3 3 2" xfId="13343"/>
    <cellStyle name="Normal 12 7 3 4" xfId="7553"/>
    <cellStyle name="Normal 12 7 3 4 2" xfId="15273"/>
    <cellStyle name="Normal 12 7 3 5" xfId="9483"/>
    <cellStyle name="Normal 12 7 4" xfId="2639"/>
    <cellStyle name="Normal 12 7 4 2" xfId="10449"/>
    <cellStyle name="Normal 12 7 5" xfId="4659"/>
    <cellStyle name="Normal 12 7 5 2" xfId="12379"/>
    <cellStyle name="Normal 12 7 6" xfId="6589"/>
    <cellStyle name="Normal 12 7 6 2" xfId="14309"/>
    <cellStyle name="Normal 12 7 7" xfId="8519"/>
    <cellStyle name="Normal 12 8" xfId="829"/>
    <cellStyle name="Normal 12 8 2" xfId="1831"/>
    <cellStyle name="Normal 12 8 2 2" xfId="3764"/>
    <cellStyle name="Normal 12 8 2 2 2" xfId="11574"/>
    <cellStyle name="Normal 12 8 2 3" xfId="5784"/>
    <cellStyle name="Normal 12 8 2 3 2" xfId="13504"/>
    <cellStyle name="Normal 12 8 2 4" xfId="7714"/>
    <cellStyle name="Normal 12 8 2 4 2" xfId="15434"/>
    <cellStyle name="Normal 12 8 2 5" xfId="9644"/>
    <cellStyle name="Normal 12 8 3" xfId="2800"/>
    <cellStyle name="Normal 12 8 3 2" xfId="10610"/>
    <cellStyle name="Normal 12 8 4" xfId="4820"/>
    <cellStyle name="Normal 12 8 4 2" xfId="12540"/>
    <cellStyle name="Normal 12 8 5" xfId="6750"/>
    <cellStyle name="Normal 12 8 5 2" xfId="14470"/>
    <cellStyle name="Normal 12 8 6" xfId="8680"/>
    <cellStyle name="Normal 12 9" xfId="1349"/>
    <cellStyle name="Normal 12 9 2" xfId="3282"/>
    <cellStyle name="Normal 12 9 2 2" xfId="11092"/>
    <cellStyle name="Normal 12 9 3" xfId="5302"/>
    <cellStyle name="Normal 12 9 3 2" xfId="13022"/>
    <cellStyle name="Normal 12 9 4" xfId="7232"/>
    <cellStyle name="Normal 12 9 4 2" xfId="14952"/>
    <cellStyle name="Normal 12 9 5" xfId="9162"/>
    <cellStyle name="Normal 13" xfId="1"/>
    <cellStyle name="Normal 13 10" xfId="4339"/>
    <cellStyle name="Normal 13 10 2" xfId="12059"/>
    <cellStyle name="Normal 13 11" xfId="6269"/>
    <cellStyle name="Normal 13 11 2" xfId="13989"/>
    <cellStyle name="Normal 13 12" xfId="8199"/>
    <cellStyle name="Normal 13 13" xfId="198"/>
    <cellStyle name="Normal 13 2" xfId="271"/>
    <cellStyle name="Normal 13 2 10" xfId="6289"/>
    <cellStyle name="Normal 13 2 10 2" xfId="14009"/>
    <cellStyle name="Normal 13 2 11" xfId="8219"/>
    <cellStyle name="Normal 13 2 2" xfId="356"/>
    <cellStyle name="Normal 13 2 2 10" xfId="8259"/>
    <cellStyle name="Normal 13 2 2 2" xfId="436"/>
    <cellStyle name="Normal 13 2 2 2 2" xfId="596"/>
    <cellStyle name="Normal 13 2 2 2 2 2" xfId="1144"/>
    <cellStyle name="Normal 13 2 2 2 2 2 2" xfId="2132"/>
    <cellStyle name="Normal 13 2 2 2 2 2 2 2" xfId="4065"/>
    <cellStyle name="Normal 13 2 2 2 2 2 2 2 2" xfId="11875"/>
    <cellStyle name="Normal 13 2 2 2 2 2 2 3" xfId="6085"/>
    <cellStyle name="Normal 13 2 2 2 2 2 2 3 2" xfId="13805"/>
    <cellStyle name="Normal 13 2 2 2 2 2 2 4" xfId="8015"/>
    <cellStyle name="Normal 13 2 2 2 2 2 2 4 2" xfId="15735"/>
    <cellStyle name="Normal 13 2 2 2 2 2 2 5" xfId="9945"/>
    <cellStyle name="Normal 13 2 2 2 2 2 3" xfId="3101"/>
    <cellStyle name="Normal 13 2 2 2 2 2 3 2" xfId="10911"/>
    <cellStyle name="Normal 13 2 2 2 2 2 4" xfId="5121"/>
    <cellStyle name="Normal 13 2 2 2 2 2 4 2" xfId="12841"/>
    <cellStyle name="Normal 13 2 2 2 2 2 5" xfId="7051"/>
    <cellStyle name="Normal 13 2 2 2 2 2 5 2" xfId="14771"/>
    <cellStyle name="Normal 13 2 2 2 2 2 6" xfId="8981"/>
    <cellStyle name="Normal 13 2 2 2 2 3" xfId="1650"/>
    <cellStyle name="Normal 13 2 2 2 2 3 2" xfId="3583"/>
    <cellStyle name="Normal 13 2 2 2 2 3 2 2" xfId="11393"/>
    <cellStyle name="Normal 13 2 2 2 2 3 3" xfId="5603"/>
    <cellStyle name="Normal 13 2 2 2 2 3 3 2" xfId="13323"/>
    <cellStyle name="Normal 13 2 2 2 2 3 4" xfId="7533"/>
    <cellStyle name="Normal 13 2 2 2 2 3 4 2" xfId="15253"/>
    <cellStyle name="Normal 13 2 2 2 2 3 5" xfId="9463"/>
    <cellStyle name="Normal 13 2 2 2 2 4" xfId="2619"/>
    <cellStyle name="Normal 13 2 2 2 2 4 2" xfId="10429"/>
    <cellStyle name="Normal 13 2 2 2 2 5" xfId="4639"/>
    <cellStyle name="Normal 13 2 2 2 2 5 2" xfId="12359"/>
    <cellStyle name="Normal 13 2 2 2 2 6" xfId="6569"/>
    <cellStyle name="Normal 13 2 2 2 2 6 2" xfId="14289"/>
    <cellStyle name="Normal 13 2 2 2 2 7" xfId="8499"/>
    <cellStyle name="Normal 13 2 2 2 3" xfId="758"/>
    <cellStyle name="Normal 13 2 2 2 3 2" xfId="1305"/>
    <cellStyle name="Normal 13 2 2 2 3 2 2" xfId="2292"/>
    <cellStyle name="Normal 13 2 2 2 3 2 2 2" xfId="4225"/>
    <cellStyle name="Normal 13 2 2 2 3 2 2 2 2" xfId="12035"/>
    <cellStyle name="Normal 13 2 2 2 3 2 2 3" xfId="6245"/>
    <cellStyle name="Normal 13 2 2 2 3 2 2 3 2" xfId="13965"/>
    <cellStyle name="Normal 13 2 2 2 3 2 2 4" xfId="8175"/>
    <cellStyle name="Normal 13 2 2 2 3 2 2 4 2" xfId="15895"/>
    <cellStyle name="Normal 13 2 2 2 3 2 2 5" xfId="10105"/>
    <cellStyle name="Normal 13 2 2 2 3 2 3" xfId="3262"/>
    <cellStyle name="Normal 13 2 2 2 3 2 3 2" xfId="11072"/>
    <cellStyle name="Normal 13 2 2 2 3 2 4" xfId="5282"/>
    <cellStyle name="Normal 13 2 2 2 3 2 4 2" xfId="13002"/>
    <cellStyle name="Normal 13 2 2 2 3 2 5" xfId="7212"/>
    <cellStyle name="Normal 13 2 2 2 3 2 5 2" xfId="14932"/>
    <cellStyle name="Normal 13 2 2 2 3 2 6" xfId="9142"/>
    <cellStyle name="Normal 13 2 2 2 3 3" xfId="1811"/>
    <cellStyle name="Normal 13 2 2 2 3 3 2" xfId="3744"/>
    <cellStyle name="Normal 13 2 2 2 3 3 2 2" xfId="11554"/>
    <cellStyle name="Normal 13 2 2 2 3 3 3" xfId="5764"/>
    <cellStyle name="Normal 13 2 2 2 3 3 3 2" xfId="13484"/>
    <cellStyle name="Normal 13 2 2 2 3 3 4" xfId="7694"/>
    <cellStyle name="Normal 13 2 2 2 3 3 4 2" xfId="15414"/>
    <cellStyle name="Normal 13 2 2 2 3 3 5" xfId="9624"/>
    <cellStyle name="Normal 13 2 2 2 3 4" xfId="2780"/>
    <cellStyle name="Normal 13 2 2 2 3 4 2" xfId="10590"/>
    <cellStyle name="Normal 13 2 2 2 3 5" xfId="4800"/>
    <cellStyle name="Normal 13 2 2 2 3 5 2" xfId="12520"/>
    <cellStyle name="Normal 13 2 2 2 3 6" xfId="6730"/>
    <cellStyle name="Normal 13 2 2 2 3 6 2" xfId="14450"/>
    <cellStyle name="Normal 13 2 2 2 3 7" xfId="8660"/>
    <cellStyle name="Normal 13 2 2 2 4" xfId="984"/>
    <cellStyle name="Normal 13 2 2 2 4 2" xfId="1972"/>
    <cellStyle name="Normal 13 2 2 2 4 2 2" xfId="3905"/>
    <cellStyle name="Normal 13 2 2 2 4 2 2 2" xfId="11715"/>
    <cellStyle name="Normal 13 2 2 2 4 2 3" xfId="5925"/>
    <cellStyle name="Normal 13 2 2 2 4 2 3 2" xfId="13645"/>
    <cellStyle name="Normal 13 2 2 2 4 2 4" xfId="7855"/>
    <cellStyle name="Normal 13 2 2 2 4 2 4 2" xfId="15575"/>
    <cellStyle name="Normal 13 2 2 2 4 2 5" xfId="9785"/>
    <cellStyle name="Normal 13 2 2 2 4 3" xfId="2941"/>
    <cellStyle name="Normal 13 2 2 2 4 3 2" xfId="10751"/>
    <cellStyle name="Normal 13 2 2 2 4 4" xfId="4961"/>
    <cellStyle name="Normal 13 2 2 2 4 4 2" xfId="12681"/>
    <cellStyle name="Normal 13 2 2 2 4 5" xfId="6891"/>
    <cellStyle name="Normal 13 2 2 2 4 5 2" xfId="14611"/>
    <cellStyle name="Normal 13 2 2 2 4 6" xfId="8821"/>
    <cellStyle name="Normal 13 2 2 2 5" xfId="1490"/>
    <cellStyle name="Normal 13 2 2 2 5 2" xfId="3423"/>
    <cellStyle name="Normal 13 2 2 2 5 2 2" xfId="11233"/>
    <cellStyle name="Normal 13 2 2 2 5 3" xfId="5443"/>
    <cellStyle name="Normal 13 2 2 2 5 3 2" xfId="13163"/>
    <cellStyle name="Normal 13 2 2 2 5 4" xfId="7373"/>
    <cellStyle name="Normal 13 2 2 2 5 4 2" xfId="15093"/>
    <cellStyle name="Normal 13 2 2 2 5 5" xfId="9303"/>
    <cellStyle name="Normal 13 2 2 2 6" xfId="2459"/>
    <cellStyle name="Normal 13 2 2 2 6 2" xfId="10269"/>
    <cellStyle name="Normal 13 2 2 2 7" xfId="4479"/>
    <cellStyle name="Normal 13 2 2 2 7 2" xfId="12199"/>
    <cellStyle name="Normal 13 2 2 2 8" xfId="6409"/>
    <cellStyle name="Normal 13 2 2 2 8 2" xfId="14129"/>
    <cellStyle name="Normal 13 2 2 2 9" xfId="8339"/>
    <cellStyle name="Normal 13 2 2 3" xfId="516"/>
    <cellStyle name="Normal 13 2 2 3 2" xfId="1064"/>
    <cellStyle name="Normal 13 2 2 3 2 2" xfId="2052"/>
    <cellStyle name="Normal 13 2 2 3 2 2 2" xfId="3985"/>
    <cellStyle name="Normal 13 2 2 3 2 2 2 2" xfId="11795"/>
    <cellStyle name="Normal 13 2 2 3 2 2 3" xfId="6005"/>
    <cellStyle name="Normal 13 2 2 3 2 2 3 2" xfId="13725"/>
    <cellStyle name="Normal 13 2 2 3 2 2 4" xfId="7935"/>
    <cellStyle name="Normal 13 2 2 3 2 2 4 2" xfId="15655"/>
    <cellStyle name="Normal 13 2 2 3 2 2 5" xfId="9865"/>
    <cellStyle name="Normal 13 2 2 3 2 3" xfId="3021"/>
    <cellStyle name="Normal 13 2 2 3 2 3 2" xfId="10831"/>
    <cellStyle name="Normal 13 2 2 3 2 4" xfId="5041"/>
    <cellStyle name="Normal 13 2 2 3 2 4 2" xfId="12761"/>
    <cellStyle name="Normal 13 2 2 3 2 5" xfId="6971"/>
    <cellStyle name="Normal 13 2 2 3 2 5 2" xfId="14691"/>
    <cellStyle name="Normal 13 2 2 3 2 6" xfId="8901"/>
    <cellStyle name="Normal 13 2 2 3 3" xfId="1570"/>
    <cellStyle name="Normal 13 2 2 3 3 2" xfId="3503"/>
    <cellStyle name="Normal 13 2 2 3 3 2 2" xfId="11313"/>
    <cellStyle name="Normal 13 2 2 3 3 3" xfId="5523"/>
    <cellStyle name="Normal 13 2 2 3 3 3 2" xfId="13243"/>
    <cellStyle name="Normal 13 2 2 3 3 4" xfId="7453"/>
    <cellStyle name="Normal 13 2 2 3 3 4 2" xfId="15173"/>
    <cellStyle name="Normal 13 2 2 3 3 5" xfId="9383"/>
    <cellStyle name="Normal 13 2 2 3 4" xfId="2539"/>
    <cellStyle name="Normal 13 2 2 3 4 2" xfId="10349"/>
    <cellStyle name="Normal 13 2 2 3 5" xfId="4559"/>
    <cellStyle name="Normal 13 2 2 3 5 2" xfId="12279"/>
    <cellStyle name="Normal 13 2 2 3 6" xfId="6489"/>
    <cellStyle name="Normal 13 2 2 3 6 2" xfId="14209"/>
    <cellStyle name="Normal 13 2 2 3 7" xfId="8419"/>
    <cellStyle name="Normal 13 2 2 4" xfId="678"/>
    <cellStyle name="Normal 13 2 2 4 2" xfId="1225"/>
    <cellStyle name="Normal 13 2 2 4 2 2" xfId="2212"/>
    <cellStyle name="Normal 13 2 2 4 2 2 2" xfId="4145"/>
    <cellStyle name="Normal 13 2 2 4 2 2 2 2" xfId="11955"/>
    <cellStyle name="Normal 13 2 2 4 2 2 3" xfId="6165"/>
    <cellStyle name="Normal 13 2 2 4 2 2 3 2" xfId="13885"/>
    <cellStyle name="Normal 13 2 2 4 2 2 4" xfId="8095"/>
    <cellStyle name="Normal 13 2 2 4 2 2 4 2" xfId="15815"/>
    <cellStyle name="Normal 13 2 2 4 2 2 5" xfId="10025"/>
    <cellStyle name="Normal 13 2 2 4 2 3" xfId="3182"/>
    <cellStyle name="Normal 13 2 2 4 2 3 2" xfId="10992"/>
    <cellStyle name="Normal 13 2 2 4 2 4" xfId="5202"/>
    <cellStyle name="Normal 13 2 2 4 2 4 2" xfId="12922"/>
    <cellStyle name="Normal 13 2 2 4 2 5" xfId="7132"/>
    <cellStyle name="Normal 13 2 2 4 2 5 2" xfId="14852"/>
    <cellStyle name="Normal 13 2 2 4 2 6" xfId="9062"/>
    <cellStyle name="Normal 13 2 2 4 3" xfId="1731"/>
    <cellStyle name="Normal 13 2 2 4 3 2" xfId="3664"/>
    <cellStyle name="Normal 13 2 2 4 3 2 2" xfId="11474"/>
    <cellStyle name="Normal 13 2 2 4 3 3" xfId="5684"/>
    <cellStyle name="Normal 13 2 2 4 3 3 2" xfId="13404"/>
    <cellStyle name="Normal 13 2 2 4 3 4" xfId="7614"/>
    <cellStyle name="Normal 13 2 2 4 3 4 2" xfId="15334"/>
    <cellStyle name="Normal 13 2 2 4 3 5" xfId="9544"/>
    <cellStyle name="Normal 13 2 2 4 4" xfId="2700"/>
    <cellStyle name="Normal 13 2 2 4 4 2" xfId="10510"/>
    <cellStyle name="Normal 13 2 2 4 5" xfId="4720"/>
    <cellStyle name="Normal 13 2 2 4 5 2" xfId="12440"/>
    <cellStyle name="Normal 13 2 2 4 6" xfId="6650"/>
    <cellStyle name="Normal 13 2 2 4 6 2" xfId="14370"/>
    <cellStyle name="Normal 13 2 2 4 7" xfId="8580"/>
    <cellStyle name="Normal 13 2 2 5" xfId="904"/>
    <cellStyle name="Normal 13 2 2 5 2" xfId="1892"/>
    <cellStyle name="Normal 13 2 2 5 2 2" xfId="3825"/>
    <cellStyle name="Normal 13 2 2 5 2 2 2" xfId="11635"/>
    <cellStyle name="Normal 13 2 2 5 2 3" xfId="5845"/>
    <cellStyle name="Normal 13 2 2 5 2 3 2" xfId="13565"/>
    <cellStyle name="Normal 13 2 2 5 2 4" xfId="7775"/>
    <cellStyle name="Normal 13 2 2 5 2 4 2" xfId="15495"/>
    <cellStyle name="Normal 13 2 2 5 2 5" xfId="9705"/>
    <cellStyle name="Normal 13 2 2 5 3" xfId="2861"/>
    <cellStyle name="Normal 13 2 2 5 3 2" xfId="10671"/>
    <cellStyle name="Normal 13 2 2 5 4" xfId="4881"/>
    <cellStyle name="Normal 13 2 2 5 4 2" xfId="12601"/>
    <cellStyle name="Normal 13 2 2 5 5" xfId="6811"/>
    <cellStyle name="Normal 13 2 2 5 5 2" xfId="14531"/>
    <cellStyle name="Normal 13 2 2 5 6" xfId="8741"/>
    <cellStyle name="Normal 13 2 2 6" xfId="1410"/>
    <cellStyle name="Normal 13 2 2 6 2" xfId="3343"/>
    <cellStyle name="Normal 13 2 2 6 2 2" xfId="11153"/>
    <cellStyle name="Normal 13 2 2 6 3" xfId="5363"/>
    <cellStyle name="Normal 13 2 2 6 3 2" xfId="13083"/>
    <cellStyle name="Normal 13 2 2 6 4" xfId="7293"/>
    <cellStyle name="Normal 13 2 2 6 4 2" xfId="15013"/>
    <cellStyle name="Normal 13 2 2 6 5" xfId="9223"/>
    <cellStyle name="Normal 13 2 2 7" xfId="2379"/>
    <cellStyle name="Normal 13 2 2 7 2" xfId="10189"/>
    <cellStyle name="Normal 13 2 2 8" xfId="4399"/>
    <cellStyle name="Normal 13 2 2 8 2" xfId="12119"/>
    <cellStyle name="Normal 13 2 2 9" xfId="6329"/>
    <cellStyle name="Normal 13 2 2 9 2" xfId="14049"/>
    <cellStyle name="Normal 13 2 3" xfId="396"/>
    <cellStyle name="Normal 13 2 3 2" xfId="556"/>
    <cellStyle name="Normal 13 2 3 2 2" xfId="1104"/>
    <cellStyle name="Normal 13 2 3 2 2 2" xfId="2092"/>
    <cellStyle name="Normal 13 2 3 2 2 2 2" xfId="4025"/>
    <cellStyle name="Normal 13 2 3 2 2 2 2 2" xfId="11835"/>
    <cellStyle name="Normal 13 2 3 2 2 2 3" xfId="6045"/>
    <cellStyle name="Normal 13 2 3 2 2 2 3 2" xfId="13765"/>
    <cellStyle name="Normal 13 2 3 2 2 2 4" xfId="7975"/>
    <cellStyle name="Normal 13 2 3 2 2 2 4 2" xfId="15695"/>
    <cellStyle name="Normal 13 2 3 2 2 2 5" xfId="9905"/>
    <cellStyle name="Normal 13 2 3 2 2 3" xfId="3061"/>
    <cellStyle name="Normal 13 2 3 2 2 3 2" xfId="10871"/>
    <cellStyle name="Normal 13 2 3 2 2 4" xfId="5081"/>
    <cellStyle name="Normal 13 2 3 2 2 4 2" xfId="12801"/>
    <cellStyle name="Normal 13 2 3 2 2 5" xfId="7011"/>
    <cellStyle name="Normal 13 2 3 2 2 5 2" xfId="14731"/>
    <cellStyle name="Normal 13 2 3 2 2 6" xfId="8941"/>
    <cellStyle name="Normal 13 2 3 2 3" xfId="1610"/>
    <cellStyle name="Normal 13 2 3 2 3 2" xfId="3543"/>
    <cellStyle name="Normal 13 2 3 2 3 2 2" xfId="11353"/>
    <cellStyle name="Normal 13 2 3 2 3 3" xfId="5563"/>
    <cellStyle name="Normal 13 2 3 2 3 3 2" xfId="13283"/>
    <cellStyle name="Normal 13 2 3 2 3 4" xfId="7493"/>
    <cellStyle name="Normal 13 2 3 2 3 4 2" xfId="15213"/>
    <cellStyle name="Normal 13 2 3 2 3 5" xfId="9423"/>
    <cellStyle name="Normal 13 2 3 2 4" xfId="2579"/>
    <cellStyle name="Normal 13 2 3 2 4 2" xfId="10389"/>
    <cellStyle name="Normal 13 2 3 2 5" xfId="4599"/>
    <cellStyle name="Normal 13 2 3 2 5 2" xfId="12319"/>
    <cellStyle name="Normal 13 2 3 2 6" xfId="6529"/>
    <cellStyle name="Normal 13 2 3 2 6 2" xfId="14249"/>
    <cellStyle name="Normal 13 2 3 2 7" xfId="8459"/>
    <cellStyle name="Normal 13 2 3 3" xfId="718"/>
    <cellStyle name="Normal 13 2 3 3 2" xfId="1265"/>
    <cellStyle name="Normal 13 2 3 3 2 2" xfId="2252"/>
    <cellStyle name="Normal 13 2 3 3 2 2 2" xfId="4185"/>
    <cellStyle name="Normal 13 2 3 3 2 2 2 2" xfId="11995"/>
    <cellStyle name="Normal 13 2 3 3 2 2 3" xfId="6205"/>
    <cellStyle name="Normal 13 2 3 3 2 2 3 2" xfId="13925"/>
    <cellStyle name="Normal 13 2 3 3 2 2 4" xfId="8135"/>
    <cellStyle name="Normal 13 2 3 3 2 2 4 2" xfId="15855"/>
    <cellStyle name="Normal 13 2 3 3 2 2 5" xfId="10065"/>
    <cellStyle name="Normal 13 2 3 3 2 3" xfId="3222"/>
    <cellStyle name="Normal 13 2 3 3 2 3 2" xfId="11032"/>
    <cellStyle name="Normal 13 2 3 3 2 4" xfId="5242"/>
    <cellStyle name="Normal 13 2 3 3 2 4 2" xfId="12962"/>
    <cellStyle name="Normal 13 2 3 3 2 5" xfId="7172"/>
    <cellStyle name="Normal 13 2 3 3 2 5 2" xfId="14892"/>
    <cellStyle name="Normal 13 2 3 3 2 6" xfId="9102"/>
    <cellStyle name="Normal 13 2 3 3 3" xfId="1771"/>
    <cellStyle name="Normal 13 2 3 3 3 2" xfId="3704"/>
    <cellStyle name="Normal 13 2 3 3 3 2 2" xfId="11514"/>
    <cellStyle name="Normal 13 2 3 3 3 3" xfId="5724"/>
    <cellStyle name="Normal 13 2 3 3 3 3 2" xfId="13444"/>
    <cellStyle name="Normal 13 2 3 3 3 4" xfId="7654"/>
    <cellStyle name="Normal 13 2 3 3 3 4 2" xfId="15374"/>
    <cellStyle name="Normal 13 2 3 3 3 5" xfId="9584"/>
    <cellStyle name="Normal 13 2 3 3 4" xfId="2740"/>
    <cellStyle name="Normal 13 2 3 3 4 2" xfId="10550"/>
    <cellStyle name="Normal 13 2 3 3 5" xfId="4760"/>
    <cellStyle name="Normal 13 2 3 3 5 2" xfId="12480"/>
    <cellStyle name="Normal 13 2 3 3 6" xfId="6690"/>
    <cellStyle name="Normal 13 2 3 3 6 2" xfId="14410"/>
    <cellStyle name="Normal 13 2 3 3 7" xfId="8620"/>
    <cellStyle name="Normal 13 2 3 4" xfId="944"/>
    <cellStyle name="Normal 13 2 3 4 2" xfId="1932"/>
    <cellStyle name="Normal 13 2 3 4 2 2" xfId="3865"/>
    <cellStyle name="Normal 13 2 3 4 2 2 2" xfId="11675"/>
    <cellStyle name="Normal 13 2 3 4 2 3" xfId="5885"/>
    <cellStyle name="Normal 13 2 3 4 2 3 2" xfId="13605"/>
    <cellStyle name="Normal 13 2 3 4 2 4" xfId="7815"/>
    <cellStyle name="Normal 13 2 3 4 2 4 2" xfId="15535"/>
    <cellStyle name="Normal 13 2 3 4 2 5" xfId="9745"/>
    <cellStyle name="Normal 13 2 3 4 3" xfId="2901"/>
    <cellStyle name="Normal 13 2 3 4 3 2" xfId="10711"/>
    <cellStyle name="Normal 13 2 3 4 4" xfId="4921"/>
    <cellStyle name="Normal 13 2 3 4 4 2" xfId="12641"/>
    <cellStyle name="Normal 13 2 3 4 5" xfId="6851"/>
    <cellStyle name="Normal 13 2 3 4 5 2" xfId="14571"/>
    <cellStyle name="Normal 13 2 3 4 6" xfId="8781"/>
    <cellStyle name="Normal 13 2 3 5" xfId="1450"/>
    <cellStyle name="Normal 13 2 3 5 2" xfId="3383"/>
    <cellStyle name="Normal 13 2 3 5 2 2" xfId="11193"/>
    <cellStyle name="Normal 13 2 3 5 3" xfId="5403"/>
    <cellStyle name="Normal 13 2 3 5 3 2" xfId="13123"/>
    <cellStyle name="Normal 13 2 3 5 4" xfId="7333"/>
    <cellStyle name="Normal 13 2 3 5 4 2" xfId="15053"/>
    <cellStyle name="Normal 13 2 3 5 5" xfId="9263"/>
    <cellStyle name="Normal 13 2 3 6" xfId="2419"/>
    <cellStyle name="Normal 13 2 3 6 2" xfId="10229"/>
    <cellStyle name="Normal 13 2 3 7" xfId="4439"/>
    <cellStyle name="Normal 13 2 3 7 2" xfId="12159"/>
    <cellStyle name="Normal 13 2 3 8" xfId="6369"/>
    <cellStyle name="Normal 13 2 3 8 2" xfId="14089"/>
    <cellStyle name="Normal 13 2 3 9" xfId="8299"/>
    <cellStyle name="Normal 13 2 4" xfId="476"/>
    <cellStyle name="Normal 13 2 4 2" xfId="1024"/>
    <cellStyle name="Normal 13 2 4 2 2" xfId="2012"/>
    <cellStyle name="Normal 13 2 4 2 2 2" xfId="3945"/>
    <cellStyle name="Normal 13 2 4 2 2 2 2" xfId="11755"/>
    <cellStyle name="Normal 13 2 4 2 2 3" xfId="5965"/>
    <cellStyle name="Normal 13 2 4 2 2 3 2" xfId="13685"/>
    <cellStyle name="Normal 13 2 4 2 2 4" xfId="7895"/>
    <cellStyle name="Normal 13 2 4 2 2 4 2" xfId="15615"/>
    <cellStyle name="Normal 13 2 4 2 2 5" xfId="9825"/>
    <cellStyle name="Normal 13 2 4 2 3" xfId="2981"/>
    <cellStyle name="Normal 13 2 4 2 3 2" xfId="10791"/>
    <cellStyle name="Normal 13 2 4 2 4" xfId="5001"/>
    <cellStyle name="Normal 13 2 4 2 4 2" xfId="12721"/>
    <cellStyle name="Normal 13 2 4 2 5" xfId="6931"/>
    <cellStyle name="Normal 13 2 4 2 5 2" xfId="14651"/>
    <cellStyle name="Normal 13 2 4 2 6" xfId="8861"/>
    <cellStyle name="Normal 13 2 4 3" xfId="1530"/>
    <cellStyle name="Normal 13 2 4 3 2" xfId="3463"/>
    <cellStyle name="Normal 13 2 4 3 2 2" xfId="11273"/>
    <cellStyle name="Normal 13 2 4 3 3" xfId="5483"/>
    <cellStyle name="Normal 13 2 4 3 3 2" xfId="13203"/>
    <cellStyle name="Normal 13 2 4 3 4" xfId="7413"/>
    <cellStyle name="Normal 13 2 4 3 4 2" xfId="15133"/>
    <cellStyle name="Normal 13 2 4 3 5" xfId="9343"/>
    <cellStyle name="Normal 13 2 4 4" xfId="2499"/>
    <cellStyle name="Normal 13 2 4 4 2" xfId="10309"/>
    <cellStyle name="Normal 13 2 4 5" xfId="4519"/>
    <cellStyle name="Normal 13 2 4 5 2" xfId="12239"/>
    <cellStyle name="Normal 13 2 4 6" xfId="6449"/>
    <cellStyle name="Normal 13 2 4 6 2" xfId="14169"/>
    <cellStyle name="Normal 13 2 4 7" xfId="8379"/>
    <cellStyle name="Normal 13 2 5" xfId="638"/>
    <cellStyle name="Normal 13 2 5 2" xfId="1185"/>
    <cellStyle name="Normal 13 2 5 2 2" xfId="2172"/>
    <cellStyle name="Normal 13 2 5 2 2 2" xfId="4105"/>
    <cellStyle name="Normal 13 2 5 2 2 2 2" xfId="11915"/>
    <cellStyle name="Normal 13 2 5 2 2 3" xfId="6125"/>
    <cellStyle name="Normal 13 2 5 2 2 3 2" xfId="13845"/>
    <cellStyle name="Normal 13 2 5 2 2 4" xfId="8055"/>
    <cellStyle name="Normal 13 2 5 2 2 4 2" xfId="15775"/>
    <cellStyle name="Normal 13 2 5 2 2 5" xfId="9985"/>
    <cellStyle name="Normal 13 2 5 2 3" xfId="3142"/>
    <cellStyle name="Normal 13 2 5 2 3 2" xfId="10952"/>
    <cellStyle name="Normal 13 2 5 2 4" xfId="5162"/>
    <cellStyle name="Normal 13 2 5 2 4 2" xfId="12882"/>
    <cellStyle name="Normal 13 2 5 2 5" xfId="7092"/>
    <cellStyle name="Normal 13 2 5 2 5 2" xfId="14812"/>
    <cellStyle name="Normal 13 2 5 2 6" xfId="9022"/>
    <cellStyle name="Normal 13 2 5 3" xfId="1691"/>
    <cellStyle name="Normal 13 2 5 3 2" xfId="3624"/>
    <cellStyle name="Normal 13 2 5 3 2 2" xfId="11434"/>
    <cellStyle name="Normal 13 2 5 3 3" xfId="5644"/>
    <cellStyle name="Normal 13 2 5 3 3 2" xfId="13364"/>
    <cellStyle name="Normal 13 2 5 3 4" xfId="7574"/>
    <cellStyle name="Normal 13 2 5 3 4 2" xfId="15294"/>
    <cellStyle name="Normal 13 2 5 3 5" xfId="9504"/>
    <cellStyle name="Normal 13 2 5 4" xfId="2660"/>
    <cellStyle name="Normal 13 2 5 4 2" xfId="10470"/>
    <cellStyle name="Normal 13 2 5 5" xfId="4680"/>
    <cellStyle name="Normal 13 2 5 5 2" xfId="12400"/>
    <cellStyle name="Normal 13 2 5 6" xfId="6610"/>
    <cellStyle name="Normal 13 2 5 6 2" xfId="14330"/>
    <cellStyle name="Normal 13 2 5 7" xfId="8540"/>
    <cellStyle name="Normal 13 2 6" xfId="856"/>
    <cellStyle name="Normal 13 2 6 2" xfId="1852"/>
    <cellStyle name="Normal 13 2 6 2 2" xfId="3785"/>
    <cellStyle name="Normal 13 2 6 2 2 2" xfId="11595"/>
    <cellStyle name="Normal 13 2 6 2 3" xfId="5805"/>
    <cellStyle name="Normal 13 2 6 2 3 2" xfId="13525"/>
    <cellStyle name="Normal 13 2 6 2 4" xfId="7735"/>
    <cellStyle name="Normal 13 2 6 2 4 2" xfId="15455"/>
    <cellStyle name="Normal 13 2 6 2 5" xfId="9665"/>
    <cellStyle name="Normal 13 2 6 3" xfId="2821"/>
    <cellStyle name="Normal 13 2 6 3 2" xfId="10631"/>
    <cellStyle name="Normal 13 2 6 4" xfId="4841"/>
    <cellStyle name="Normal 13 2 6 4 2" xfId="12561"/>
    <cellStyle name="Normal 13 2 6 5" xfId="6771"/>
    <cellStyle name="Normal 13 2 6 5 2" xfId="14491"/>
    <cellStyle name="Normal 13 2 6 6" xfId="8701"/>
    <cellStyle name="Normal 13 2 7" xfId="1370"/>
    <cellStyle name="Normal 13 2 7 2" xfId="3303"/>
    <cellStyle name="Normal 13 2 7 2 2" xfId="11113"/>
    <cellStyle name="Normal 13 2 7 3" xfId="5323"/>
    <cellStyle name="Normal 13 2 7 3 2" xfId="13043"/>
    <cellStyle name="Normal 13 2 7 4" xfId="7253"/>
    <cellStyle name="Normal 13 2 7 4 2" xfId="14973"/>
    <cellStyle name="Normal 13 2 7 5" xfId="9183"/>
    <cellStyle name="Normal 13 2 8" xfId="2339"/>
    <cellStyle name="Normal 13 2 8 2" xfId="10149"/>
    <cellStyle name="Normal 13 2 9" xfId="4359"/>
    <cellStyle name="Normal 13 2 9 2" xfId="12079"/>
    <cellStyle name="Normal 13 3" xfId="336"/>
    <cellStyle name="Normal 13 3 10" xfId="8239"/>
    <cellStyle name="Normal 13 3 2" xfId="416"/>
    <cellStyle name="Normal 13 3 2 2" xfId="576"/>
    <cellStyle name="Normal 13 3 2 2 2" xfId="1124"/>
    <cellStyle name="Normal 13 3 2 2 2 2" xfId="2112"/>
    <cellStyle name="Normal 13 3 2 2 2 2 2" xfId="4045"/>
    <cellStyle name="Normal 13 3 2 2 2 2 2 2" xfId="11855"/>
    <cellStyle name="Normal 13 3 2 2 2 2 3" xfId="6065"/>
    <cellStyle name="Normal 13 3 2 2 2 2 3 2" xfId="13785"/>
    <cellStyle name="Normal 13 3 2 2 2 2 4" xfId="7995"/>
    <cellStyle name="Normal 13 3 2 2 2 2 4 2" xfId="15715"/>
    <cellStyle name="Normal 13 3 2 2 2 2 5" xfId="9925"/>
    <cellStyle name="Normal 13 3 2 2 2 3" xfId="3081"/>
    <cellStyle name="Normal 13 3 2 2 2 3 2" xfId="10891"/>
    <cellStyle name="Normal 13 3 2 2 2 4" xfId="5101"/>
    <cellStyle name="Normal 13 3 2 2 2 4 2" xfId="12821"/>
    <cellStyle name="Normal 13 3 2 2 2 5" xfId="7031"/>
    <cellStyle name="Normal 13 3 2 2 2 5 2" xfId="14751"/>
    <cellStyle name="Normal 13 3 2 2 2 6" xfId="8961"/>
    <cellStyle name="Normal 13 3 2 2 3" xfId="1630"/>
    <cellStyle name="Normal 13 3 2 2 3 2" xfId="3563"/>
    <cellStyle name="Normal 13 3 2 2 3 2 2" xfId="11373"/>
    <cellStyle name="Normal 13 3 2 2 3 3" xfId="5583"/>
    <cellStyle name="Normal 13 3 2 2 3 3 2" xfId="13303"/>
    <cellStyle name="Normal 13 3 2 2 3 4" xfId="7513"/>
    <cellStyle name="Normal 13 3 2 2 3 4 2" xfId="15233"/>
    <cellStyle name="Normal 13 3 2 2 3 5" xfId="9443"/>
    <cellStyle name="Normal 13 3 2 2 4" xfId="2599"/>
    <cellStyle name="Normal 13 3 2 2 4 2" xfId="10409"/>
    <cellStyle name="Normal 13 3 2 2 5" xfId="4619"/>
    <cellStyle name="Normal 13 3 2 2 5 2" xfId="12339"/>
    <cellStyle name="Normal 13 3 2 2 6" xfId="6549"/>
    <cellStyle name="Normal 13 3 2 2 6 2" xfId="14269"/>
    <cellStyle name="Normal 13 3 2 2 7" xfId="8479"/>
    <cellStyle name="Normal 13 3 2 3" xfId="738"/>
    <cellStyle name="Normal 13 3 2 3 2" xfId="1285"/>
    <cellStyle name="Normal 13 3 2 3 2 2" xfId="2272"/>
    <cellStyle name="Normal 13 3 2 3 2 2 2" xfId="4205"/>
    <cellStyle name="Normal 13 3 2 3 2 2 2 2" xfId="12015"/>
    <cellStyle name="Normal 13 3 2 3 2 2 3" xfId="6225"/>
    <cellStyle name="Normal 13 3 2 3 2 2 3 2" xfId="13945"/>
    <cellStyle name="Normal 13 3 2 3 2 2 4" xfId="8155"/>
    <cellStyle name="Normal 13 3 2 3 2 2 4 2" xfId="15875"/>
    <cellStyle name="Normal 13 3 2 3 2 2 5" xfId="10085"/>
    <cellStyle name="Normal 13 3 2 3 2 3" xfId="3242"/>
    <cellStyle name="Normal 13 3 2 3 2 3 2" xfId="11052"/>
    <cellStyle name="Normal 13 3 2 3 2 4" xfId="5262"/>
    <cellStyle name="Normal 13 3 2 3 2 4 2" xfId="12982"/>
    <cellStyle name="Normal 13 3 2 3 2 5" xfId="7192"/>
    <cellStyle name="Normal 13 3 2 3 2 5 2" xfId="14912"/>
    <cellStyle name="Normal 13 3 2 3 2 6" xfId="9122"/>
    <cellStyle name="Normal 13 3 2 3 3" xfId="1791"/>
    <cellStyle name="Normal 13 3 2 3 3 2" xfId="3724"/>
    <cellStyle name="Normal 13 3 2 3 3 2 2" xfId="11534"/>
    <cellStyle name="Normal 13 3 2 3 3 3" xfId="5744"/>
    <cellStyle name="Normal 13 3 2 3 3 3 2" xfId="13464"/>
    <cellStyle name="Normal 13 3 2 3 3 4" xfId="7674"/>
    <cellStyle name="Normal 13 3 2 3 3 4 2" xfId="15394"/>
    <cellStyle name="Normal 13 3 2 3 3 5" xfId="9604"/>
    <cellStyle name="Normal 13 3 2 3 4" xfId="2760"/>
    <cellStyle name="Normal 13 3 2 3 4 2" xfId="10570"/>
    <cellStyle name="Normal 13 3 2 3 5" xfId="4780"/>
    <cellStyle name="Normal 13 3 2 3 5 2" xfId="12500"/>
    <cellStyle name="Normal 13 3 2 3 6" xfId="6710"/>
    <cellStyle name="Normal 13 3 2 3 6 2" xfId="14430"/>
    <cellStyle name="Normal 13 3 2 3 7" xfId="8640"/>
    <cellStyle name="Normal 13 3 2 4" xfId="964"/>
    <cellStyle name="Normal 13 3 2 4 2" xfId="1952"/>
    <cellStyle name="Normal 13 3 2 4 2 2" xfId="3885"/>
    <cellStyle name="Normal 13 3 2 4 2 2 2" xfId="11695"/>
    <cellStyle name="Normal 13 3 2 4 2 3" xfId="5905"/>
    <cellStyle name="Normal 13 3 2 4 2 3 2" xfId="13625"/>
    <cellStyle name="Normal 13 3 2 4 2 4" xfId="7835"/>
    <cellStyle name="Normal 13 3 2 4 2 4 2" xfId="15555"/>
    <cellStyle name="Normal 13 3 2 4 2 5" xfId="9765"/>
    <cellStyle name="Normal 13 3 2 4 3" xfId="2921"/>
    <cellStyle name="Normal 13 3 2 4 3 2" xfId="10731"/>
    <cellStyle name="Normal 13 3 2 4 4" xfId="4941"/>
    <cellStyle name="Normal 13 3 2 4 4 2" xfId="12661"/>
    <cellStyle name="Normal 13 3 2 4 5" xfId="6871"/>
    <cellStyle name="Normal 13 3 2 4 5 2" xfId="14591"/>
    <cellStyle name="Normal 13 3 2 4 6" xfId="8801"/>
    <cellStyle name="Normal 13 3 2 5" xfId="1470"/>
    <cellStyle name="Normal 13 3 2 5 2" xfId="3403"/>
    <cellStyle name="Normal 13 3 2 5 2 2" xfId="11213"/>
    <cellStyle name="Normal 13 3 2 5 3" xfId="5423"/>
    <cellStyle name="Normal 13 3 2 5 3 2" xfId="13143"/>
    <cellStyle name="Normal 13 3 2 5 4" xfId="7353"/>
    <cellStyle name="Normal 13 3 2 5 4 2" xfId="15073"/>
    <cellStyle name="Normal 13 3 2 5 5" xfId="9283"/>
    <cellStyle name="Normal 13 3 2 6" xfId="2439"/>
    <cellStyle name="Normal 13 3 2 6 2" xfId="10249"/>
    <cellStyle name="Normal 13 3 2 7" xfId="4459"/>
    <cellStyle name="Normal 13 3 2 7 2" xfId="12179"/>
    <cellStyle name="Normal 13 3 2 8" xfId="6389"/>
    <cellStyle name="Normal 13 3 2 8 2" xfId="14109"/>
    <cellStyle name="Normal 13 3 2 9" xfId="8319"/>
    <cellStyle name="Normal 13 3 3" xfId="496"/>
    <cellStyle name="Normal 13 3 3 2" xfId="1044"/>
    <cellStyle name="Normal 13 3 3 2 2" xfId="2032"/>
    <cellStyle name="Normal 13 3 3 2 2 2" xfId="3965"/>
    <cellStyle name="Normal 13 3 3 2 2 2 2" xfId="11775"/>
    <cellStyle name="Normal 13 3 3 2 2 3" xfId="5985"/>
    <cellStyle name="Normal 13 3 3 2 2 3 2" xfId="13705"/>
    <cellStyle name="Normal 13 3 3 2 2 4" xfId="7915"/>
    <cellStyle name="Normal 13 3 3 2 2 4 2" xfId="15635"/>
    <cellStyle name="Normal 13 3 3 2 2 5" xfId="9845"/>
    <cellStyle name="Normal 13 3 3 2 3" xfId="3001"/>
    <cellStyle name="Normal 13 3 3 2 3 2" xfId="10811"/>
    <cellStyle name="Normal 13 3 3 2 4" xfId="5021"/>
    <cellStyle name="Normal 13 3 3 2 4 2" xfId="12741"/>
    <cellStyle name="Normal 13 3 3 2 5" xfId="6951"/>
    <cellStyle name="Normal 13 3 3 2 5 2" xfId="14671"/>
    <cellStyle name="Normal 13 3 3 2 6" xfId="8881"/>
    <cellStyle name="Normal 13 3 3 3" xfId="1550"/>
    <cellStyle name="Normal 13 3 3 3 2" xfId="3483"/>
    <cellStyle name="Normal 13 3 3 3 2 2" xfId="11293"/>
    <cellStyle name="Normal 13 3 3 3 3" xfId="5503"/>
    <cellStyle name="Normal 13 3 3 3 3 2" xfId="13223"/>
    <cellStyle name="Normal 13 3 3 3 4" xfId="7433"/>
    <cellStyle name="Normal 13 3 3 3 4 2" xfId="15153"/>
    <cellStyle name="Normal 13 3 3 3 5" xfId="9363"/>
    <cellStyle name="Normal 13 3 3 4" xfId="2519"/>
    <cellStyle name="Normal 13 3 3 4 2" xfId="10329"/>
    <cellStyle name="Normal 13 3 3 5" xfId="4539"/>
    <cellStyle name="Normal 13 3 3 5 2" xfId="12259"/>
    <cellStyle name="Normal 13 3 3 6" xfId="6469"/>
    <cellStyle name="Normal 13 3 3 6 2" xfId="14189"/>
    <cellStyle name="Normal 13 3 3 7" xfId="8399"/>
    <cellStyle name="Normal 13 3 4" xfId="658"/>
    <cellStyle name="Normal 13 3 4 2" xfId="1205"/>
    <cellStyle name="Normal 13 3 4 2 2" xfId="2192"/>
    <cellStyle name="Normal 13 3 4 2 2 2" xfId="4125"/>
    <cellStyle name="Normal 13 3 4 2 2 2 2" xfId="11935"/>
    <cellStyle name="Normal 13 3 4 2 2 3" xfId="6145"/>
    <cellStyle name="Normal 13 3 4 2 2 3 2" xfId="13865"/>
    <cellStyle name="Normal 13 3 4 2 2 4" xfId="8075"/>
    <cellStyle name="Normal 13 3 4 2 2 4 2" xfId="15795"/>
    <cellStyle name="Normal 13 3 4 2 2 5" xfId="10005"/>
    <cellStyle name="Normal 13 3 4 2 3" xfId="3162"/>
    <cellStyle name="Normal 13 3 4 2 3 2" xfId="10972"/>
    <cellStyle name="Normal 13 3 4 2 4" xfId="5182"/>
    <cellStyle name="Normal 13 3 4 2 4 2" xfId="12902"/>
    <cellStyle name="Normal 13 3 4 2 5" xfId="7112"/>
    <cellStyle name="Normal 13 3 4 2 5 2" xfId="14832"/>
    <cellStyle name="Normal 13 3 4 2 6" xfId="9042"/>
    <cellStyle name="Normal 13 3 4 3" xfId="1711"/>
    <cellStyle name="Normal 13 3 4 3 2" xfId="3644"/>
    <cellStyle name="Normal 13 3 4 3 2 2" xfId="11454"/>
    <cellStyle name="Normal 13 3 4 3 3" xfId="5664"/>
    <cellStyle name="Normal 13 3 4 3 3 2" xfId="13384"/>
    <cellStyle name="Normal 13 3 4 3 4" xfId="7594"/>
    <cellStyle name="Normal 13 3 4 3 4 2" xfId="15314"/>
    <cellStyle name="Normal 13 3 4 3 5" xfId="9524"/>
    <cellStyle name="Normal 13 3 4 4" xfId="2680"/>
    <cellStyle name="Normal 13 3 4 4 2" xfId="10490"/>
    <cellStyle name="Normal 13 3 4 5" xfId="4700"/>
    <cellStyle name="Normal 13 3 4 5 2" xfId="12420"/>
    <cellStyle name="Normal 13 3 4 6" xfId="6630"/>
    <cellStyle name="Normal 13 3 4 6 2" xfId="14350"/>
    <cellStyle name="Normal 13 3 4 7" xfId="8560"/>
    <cellStyle name="Normal 13 3 5" xfId="884"/>
    <cellStyle name="Normal 13 3 5 2" xfId="1872"/>
    <cellStyle name="Normal 13 3 5 2 2" xfId="3805"/>
    <cellStyle name="Normal 13 3 5 2 2 2" xfId="11615"/>
    <cellStyle name="Normal 13 3 5 2 3" xfId="5825"/>
    <cellStyle name="Normal 13 3 5 2 3 2" xfId="13545"/>
    <cellStyle name="Normal 13 3 5 2 4" xfId="7755"/>
    <cellStyle name="Normal 13 3 5 2 4 2" xfId="15475"/>
    <cellStyle name="Normal 13 3 5 2 5" xfId="9685"/>
    <cellStyle name="Normal 13 3 5 3" xfId="2841"/>
    <cellStyle name="Normal 13 3 5 3 2" xfId="10651"/>
    <cellStyle name="Normal 13 3 5 4" xfId="4861"/>
    <cellStyle name="Normal 13 3 5 4 2" xfId="12581"/>
    <cellStyle name="Normal 13 3 5 5" xfId="6791"/>
    <cellStyle name="Normal 13 3 5 5 2" xfId="14511"/>
    <cellStyle name="Normal 13 3 5 6" xfId="8721"/>
    <cellStyle name="Normal 13 3 6" xfId="1390"/>
    <cellStyle name="Normal 13 3 6 2" xfId="3323"/>
    <cellStyle name="Normal 13 3 6 2 2" xfId="11133"/>
    <cellStyle name="Normal 13 3 6 3" xfId="5343"/>
    <cellStyle name="Normal 13 3 6 3 2" xfId="13063"/>
    <cellStyle name="Normal 13 3 6 4" xfId="7273"/>
    <cellStyle name="Normal 13 3 6 4 2" xfId="14993"/>
    <cellStyle name="Normal 13 3 6 5" xfId="9203"/>
    <cellStyle name="Normal 13 3 7" xfId="2359"/>
    <cellStyle name="Normal 13 3 7 2" xfId="10169"/>
    <cellStyle name="Normal 13 3 8" xfId="4379"/>
    <cellStyle name="Normal 13 3 8 2" xfId="12099"/>
    <cellStyle name="Normal 13 3 9" xfId="6309"/>
    <cellStyle name="Normal 13 3 9 2" xfId="14029"/>
    <cellStyle name="Normal 13 4" xfId="376"/>
    <cellStyle name="Normal 13 4 2" xfId="536"/>
    <cellStyle name="Normal 13 4 2 2" xfId="1084"/>
    <cellStyle name="Normal 13 4 2 2 2" xfId="2072"/>
    <cellStyle name="Normal 13 4 2 2 2 2" xfId="4005"/>
    <cellStyle name="Normal 13 4 2 2 2 2 2" xfId="11815"/>
    <cellStyle name="Normal 13 4 2 2 2 3" xfId="6025"/>
    <cellStyle name="Normal 13 4 2 2 2 3 2" xfId="13745"/>
    <cellStyle name="Normal 13 4 2 2 2 4" xfId="7955"/>
    <cellStyle name="Normal 13 4 2 2 2 4 2" xfId="15675"/>
    <cellStyle name="Normal 13 4 2 2 2 5" xfId="9885"/>
    <cellStyle name="Normal 13 4 2 2 3" xfId="3041"/>
    <cellStyle name="Normal 13 4 2 2 3 2" xfId="10851"/>
    <cellStyle name="Normal 13 4 2 2 4" xfId="5061"/>
    <cellStyle name="Normal 13 4 2 2 4 2" xfId="12781"/>
    <cellStyle name="Normal 13 4 2 2 5" xfId="6991"/>
    <cellStyle name="Normal 13 4 2 2 5 2" xfId="14711"/>
    <cellStyle name="Normal 13 4 2 2 6" xfId="8921"/>
    <cellStyle name="Normal 13 4 2 3" xfId="1590"/>
    <cellStyle name="Normal 13 4 2 3 2" xfId="3523"/>
    <cellStyle name="Normal 13 4 2 3 2 2" xfId="11333"/>
    <cellStyle name="Normal 13 4 2 3 3" xfId="5543"/>
    <cellStyle name="Normal 13 4 2 3 3 2" xfId="13263"/>
    <cellStyle name="Normal 13 4 2 3 4" xfId="7473"/>
    <cellStyle name="Normal 13 4 2 3 4 2" xfId="15193"/>
    <cellStyle name="Normal 13 4 2 3 5" xfId="9403"/>
    <cellStyle name="Normal 13 4 2 4" xfId="2559"/>
    <cellStyle name="Normal 13 4 2 4 2" xfId="10369"/>
    <cellStyle name="Normal 13 4 2 5" xfId="4579"/>
    <cellStyle name="Normal 13 4 2 5 2" xfId="12299"/>
    <cellStyle name="Normal 13 4 2 6" xfId="6509"/>
    <cellStyle name="Normal 13 4 2 6 2" xfId="14229"/>
    <cellStyle name="Normal 13 4 2 7" xfId="8439"/>
    <cellStyle name="Normal 13 4 3" xfId="698"/>
    <cellStyle name="Normal 13 4 3 2" xfId="1245"/>
    <cellStyle name="Normal 13 4 3 2 2" xfId="2232"/>
    <cellStyle name="Normal 13 4 3 2 2 2" xfId="4165"/>
    <cellStyle name="Normal 13 4 3 2 2 2 2" xfId="11975"/>
    <cellStyle name="Normal 13 4 3 2 2 3" xfId="6185"/>
    <cellStyle name="Normal 13 4 3 2 2 3 2" xfId="13905"/>
    <cellStyle name="Normal 13 4 3 2 2 4" xfId="8115"/>
    <cellStyle name="Normal 13 4 3 2 2 4 2" xfId="15835"/>
    <cellStyle name="Normal 13 4 3 2 2 5" xfId="10045"/>
    <cellStyle name="Normal 13 4 3 2 3" xfId="3202"/>
    <cellStyle name="Normal 13 4 3 2 3 2" xfId="11012"/>
    <cellStyle name="Normal 13 4 3 2 4" xfId="5222"/>
    <cellStyle name="Normal 13 4 3 2 4 2" xfId="12942"/>
    <cellStyle name="Normal 13 4 3 2 5" xfId="7152"/>
    <cellStyle name="Normal 13 4 3 2 5 2" xfId="14872"/>
    <cellStyle name="Normal 13 4 3 2 6" xfId="9082"/>
    <cellStyle name="Normal 13 4 3 3" xfId="1751"/>
    <cellStyle name="Normal 13 4 3 3 2" xfId="3684"/>
    <cellStyle name="Normal 13 4 3 3 2 2" xfId="11494"/>
    <cellStyle name="Normal 13 4 3 3 3" xfId="5704"/>
    <cellStyle name="Normal 13 4 3 3 3 2" xfId="13424"/>
    <cellStyle name="Normal 13 4 3 3 4" xfId="7634"/>
    <cellStyle name="Normal 13 4 3 3 4 2" xfId="15354"/>
    <cellStyle name="Normal 13 4 3 3 5" xfId="9564"/>
    <cellStyle name="Normal 13 4 3 4" xfId="2720"/>
    <cellStyle name="Normal 13 4 3 4 2" xfId="10530"/>
    <cellStyle name="Normal 13 4 3 5" xfId="4740"/>
    <cellStyle name="Normal 13 4 3 5 2" xfId="12460"/>
    <cellStyle name="Normal 13 4 3 6" xfId="6670"/>
    <cellStyle name="Normal 13 4 3 6 2" xfId="14390"/>
    <cellStyle name="Normal 13 4 3 7" xfId="8600"/>
    <cellStyle name="Normal 13 4 4" xfId="924"/>
    <cellStyle name="Normal 13 4 4 2" xfId="1912"/>
    <cellStyle name="Normal 13 4 4 2 2" xfId="3845"/>
    <cellStyle name="Normal 13 4 4 2 2 2" xfId="11655"/>
    <cellStyle name="Normal 13 4 4 2 3" xfId="5865"/>
    <cellStyle name="Normal 13 4 4 2 3 2" xfId="13585"/>
    <cellStyle name="Normal 13 4 4 2 4" xfId="7795"/>
    <cellStyle name="Normal 13 4 4 2 4 2" xfId="15515"/>
    <cellStyle name="Normal 13 4 4 2 5" xfId="9725"/>
    <cellStyle name="Normal 13 4 4 3" xfId="2881"/>
    <cellStyle name="Normal 13 4 4 3 2" xfId="10691"/>
    <cellStyle name="Normal 13 4 4 4" xfId="4901"/>
    <cellStyle name="Normal 13 4 4 4 2" xfId="12621"/>
    <cellStyle name="Normal 13 4 4 5" xfId="6831"/>
    <cellStyle name="Normal 13 4 4 5 2" xfId="14551"/>
    <cellStyle name="Normal 13 4 4 6" xfId="8761"/>
    <cellStyle name="Normal 13 4 5" xfId="1430"/>
    <cellStyle name="Normal 13 4 5 2" xfId="3363"/>
    <cellStyle name="Normal 13 4 5 2 2" xfId="11173"/>
    <cellStyle name="Normal 13 4 5 3" xfId="5383"/>
    <cellStyle name="Normal 13 4 5 3 2" xfId="13103"/>
    <cellStyle name="Normal 13 4 5 4" xfId="7313"/>
    <cellStyle name="Normal 13 4 5 4 2" xfId="15033"/>
    <cellStyle name="Normal 13 4 5 5" xfId="9243"/>
    <cellStyle name="Normal 13 4 6" xfId="2399"/>
    <cellStyle name="Normal 13 4 6 2" xfId="10209"/>
    <cellStyle name="Normal 13 4 7" xfId="4419"/>
    <cellStyle name="Normal 13 4 7 2" xfId="12139"/>
    <cellStyle name="Normal 13 4 8" xfId="6349"/>
    <cellStyle name="Normal 13 4 8 2" xfId="14069"/>
    <cellStyle name="Normal 13 4 9" xfId="8279"/>
    <cellStyle name="Normal 13 5" xfId="456"/>
    <cellStyle name="Normal 13 5 2" xfId="1004"/>
    <cellStyle name="Normal 13 5 2 2" xfId="1992"/>
    <cellStyle name="Normal 13 5 2 2 2" xfId="3925"/>
    <cellStyle name="Normal 13 5 2 2 2 2" xfId="11735"/>
    <cellStyle name="Normal 13 5 2 2 3" xfId="5945"/>
    <cellStyle name="Normal 13 5 2 2 3 2" xfId="13665"/>
    <cellStyle name="Normal 13 5 2 2 4" xfId="7875"/>
    <cellStyle name="Normal 13 5 2 2 4 2" xfId="15595"/>
    <cellStyle name="Normal 13 5 2 2 5" xfId="9805"/>
    <cellStyle name="Normal 13 5 2 3" xfId="2961"/>
    <cellStyle name="Normal 13 5 2 3 2" xfId="10771"/>
    <cellStyle name="Normal 13 5 2 4" xfId="4981"/>
    <cellStyle name="Normal 13 5 2 4 2" xfId="12701"/>
    <cellStyle name="Normal 13 5 2 5" xfId="6911"/>
    <cellStyle name="Normal 13 5 2 5 2" xfId="14631"/>
    <cellStyle name="Normal 13 5 2 6" xfId="8841"/>
    <cellStyle name="Normal 13 5 3" xfId="1510"/>
    <cellStyle name="Normal 13 5 3 2" xfId="3443"/>
    <cellStyle name="Normal 13 5 3 2 2" xfId="11253"/>
    <cellStyle name="Normal 13 5 3 3" xfId="5463"/>
    <cellStyle name="Normal 13 5 3 3 2" xfId="13183"/>
    <cellStyle name="Normal 13 5 3 4" xfId="7393"/>
    <cellStyle name="Normal 13 5 3 4 2" xfId="15113"/>
    <cellStyle name="Normal 13 5 3 5" xfId="9323"/>
    <cellStyle name="Normal 13 5 4" xfId="2479"/>
    <cellStyle name="Normal 13 5 4 2" xfId="10289"/>
    <cellStyle name="Normal 13 5 5" xfId="4499"/>
    <cellStyle name="Normal 13 5 5 2" xfId="12219"/>
    <cellStyle name="Normal 13 5 6" xfId="6429"/>
    <cellStyle name="Normal 13 5 6 2" xfId="14149"/>
    <cellStyle name="Normal 13 5 7" xfId="8359"/>
    <cellStyle name="Normal 13 6" xfId="618"/>
    <cellStyle name="Normal 13 6 2" xfId="1165"/>
    <cellStyle name="Normal 13 6 2 2" xfId="2152"/>
    <cellStyle name="Normal 13 6 2 2 2" xfId="4085"/>
    <cellStyle name="Normal 13 6 2 2 2 2" xfId="11895"/>
    <cellStyle name="Normal 13 6 2 2 3" xfId="6105"/>
    <cellStyle name="Normal 13 6 2 2 3 2" xfId="13825"/>
    <cellStyle name="Normal 13 6 2 2 4" xfId="8035"/>
    <cellStyle name="Normal 13 6 2 2 4 2" xfId="15755"/>
    <cellStyle name="Normal 13 6 2 2 5" xfId="9965"/>
    <cellStyle name="Normal 13 6 2 3" xfId="3122"/>
    <cellStyle name="Normal 13 6 2 3 2" xfId="10932"/>
    <cellStyle name="Normal 13 6 2 4" xfId="5142"/>
    <cellStyle name="Normal 13 6 2 4 2" xfId="12862"/>
    <cellStyle name="Normal 13 6 2 5" xfId="7072"/>
    <cellStyle name="Normal 13 6 2 5 2" xfId="14792"/>
    <cellStyle name="Normal 13 6 2 6" xfId="9002"/>
    <cellStyle name="Normal 13 6 3" xfId="1671"/>
    <cellStyle name="Normal 13 6 3 2" xfId="3604"/>
    <cellStyle name="Normal 13 6 3 2 2" xfId="11414"/>
    <cellStyle name="Normal 13 6 3 3" xfId="5624"/>
    <cellStyle name="Normal 13 6 3 3 2" xfId="13344"/>
    <cellStyle name="Normal 13 6 3 4" xfId="7554"/>
    <cellStyle name="Normal 13 6 3 4 2" xfId="15274"/>
    <cellStyle name="Normal 13 6 3 5" xfId="9484"/>
    <cellStyle name="Normal 13 6 4" xfId="2640"/>
    <cellStyle name="Normal 13 6 4 2" xfId="10450"/>
    <cellStyle name="Normal 13 6 5" xfId="4660"/>
    <cellStyle name="Normal 13 6 5 2" xfId="12380"/>
    <cellStyle name="Normal 13 6 6" xfId="6590"/>
    <cellStyle name="Normal 13 6 6 2" xfId="14310"/>
    <cellStyle name="Normal 13 6 7" xfId="8520"/>
    <cellStyle name="Normal 13 7" xfId="830"/>
    <cellStyle name="Normal 13 7 2" xfId="1832"/>
    <cellStyle name="Normal 13 7 2 2" xfId="3765"/>
    <cellStyle name="Normal 13 7 2 2 2" xfId="11575"/>
    <cellStyle name="Normal 13 7 2 3" xfId="5785"/>
    <cellStyle name="Normal 13 7 2 3 2" xfId="13505"/>
    <cellStyle name="Normal 13 7 2 4" xfId="7715"/>
    <cellStyle name="Normal 13 7 2 4 2" xfId="15435"/>
    <cellStyle name="Normal 13 7 2 5" xfId="9645"/>
    <cellStyle name="Normal 13 7 3" xfId="2801"/>
    <cellStyle name="Normal 13 7 3 2" xfId="10611"/>
    <cellStyle name="Normal 13 7 4" xfId="4821"/>
    <cellStyle name="Normal 13 7 4 2" xfId="12541"/>
    <cellStyle name="Normal 13 7 5" xfId="6751"/>
    <cellStyle name="Normal 13 7 5 2" xfId="14471"/>
    <cellStyle name="Normal 13 7 6" xfId="8681"/>
    <cellStyle name="Normal 13 8" xfId="1350"/>
    <cellStyle name="Normal 13 8 2" xfId="3283"/>
    <cellStyle name="Normal 13 8 2 2" xfId="11093"/>
    <cellStyle name="Normal 13 8 3" xfId="5303"/>
    <cellStyle name="Normal 13 8 3 2" xfId="13023"/>
    <cellStyle name="Normal 13 8 4" xfId="7233"/>
    <cellStyle name="Normal 13 8 4 2" xfId="14953"/>
    <cellStyle name="Normal 13 8 5" xfId="9163"/>
    <cellStyle name="Normal 13 9" xfId="2319"/>
    <cellStyle name="Normal 13 9 2" xfId="10129"/>
    <cellStyle name="Normal 14" xfId="199"/>
    <cellStyle name="Normal 15" xfId="261"/>
    <cellStyle name="Normal 15 10" xfId="6279"/>
    <cellStyle name="Normal 15 10 2" xfId="13999"/>
    <cellStyle name="Normal 15 11" xfId="8209"/>
    <cellStyle name="Normal 15 2" xfId="346"/>
    <cellStyle name="Normal 15 2 10" xfId="8249"/>
    <cellStyle name="Normal 15 2 2" xfId="426"/>
    <cellStyle name="Normal 15 2 2 2" xfId="586"/>
    <cellStyle name="Normal 15 2 2 2 2" xfId="1134"/>
    <cellStyle name="Normal 15 2 2 2 2 2" xfId="2122"/>
    <cellStyle name="Normal 15 2 2 2 2 2 2" xfId="4055"/>
    <cellStyle name="Normal 15 2 2 2 2 2 2 2" xfId="11865"/>
    <cellStyle name="Normal 15 2 2 2 2 2 3" xfId="6075"/>
    <cellStyle name="Normal 15 2 2 2 2 2 3 2" xfId="13795"/>
    <cellStyle name="Normal 15 2 2 2 2 2 4" xfId="8005"/>
    <cellStyle name="Normal 15 2 2 2 2 2 4 2" xfId="15725"/>
    <cellStyle name="Normal 15 2 2 2 2 2 5" xfId="9935"/>
    <cellStyle name="Normal 15 2 2 2 2 3" xfId="3091"/>
    <cellStyle name="Normal 15 2 2 2 2 3 2" xfId="10901"/>
    <cellStyle name="Normal 15 2 2 2 2 4" xfId="5111"/>
    <cellStyle name="Normal 15 2 2 2 2 4 2" xfId="12831"/>
    <cellStyle name="Normal 15 2 2 2 2 5" xfId="7041"/>
    <cellStyle name="Normal 15 2 2 2 2 5 2" xfId="14761"/>
    <cellStyle name="Normal 15 2 2 2 2 6" xfId="8971"/>
    <cellStyle name="Normal 15 2 2 2 3" xfId="1640"/>
    <cellStyle name="Normal 15 2 2 2 3 2" xfId="3573"/>
    <cellStyle name="Normal 15 2 2 2 3 2 2" xfId="11383"/>
    <cellStyle name="Normal 15 2 2 2 3 3" xfId="5593"/>
    <cellStyle name="Normal 15 2 2 2 3 3 2" xfId="13313"/>
    <cellStyle name="Normal 15 2 2 2 3 4" xfId="7523"/>
    <cellStyle name="Normal 15 2 2 2 3 4 2" xfId="15243"/>
    <cellStyle name="Normal 15 2 2 2 3 5" xfId="9453"/>
    <cellStyle name="Normal 15 2 2 2 4" xfId="2609"/>
    <cellStyle name="Normal 15 2 2 2 4 2" xfId="10419"/>
    <cellStyle name="Normal 15 2 2 2 5" xfId="4629"/>
    <cellStyle name="Normal 15 2 2 2 5 2" xfId="12349"/>
    <cellStyle name="Normal 15 2 2 2 6" xfId="6559"/>
    <cellStyle name="Normal 15 2 2 2 6 2" xfId="14279"/>
    <cellStyle name="Normal 15 2 2 2 7" xfId="8489"/>
    <cellStyle name="Normal 15 2 2 3" xfId="748"/>
    <cellStyle name="Normal 15 2 2 3 2" xfId="1295"/>
    <cellStyle name="Normal 15 2 2 3 2 2" xfId="2282"/>
    <cellStyle name="Normal 15 2 2 3 2 2 2" xfId="4215"/>
    <cellStyle name="Normal 15 2 2 3 2 2 2 2" xfId="12025"/>
    <cellStyle name="Normal 15 2 2 3 2 2 3" xfId="6235"/>
    <cellStyle name="Normal 15 2 2 3 2 2 3 2" xfId="13955"/>
    <cellStyle name="Normal 15 2 2 3 2 2 4" xfId="8165"/>
    <cellStyle name="Normal 15 2 2 3 2 2 4 2" xfId="15885"/>
    <cellStyle name="Normal 15 2 2 3 2 2 5" xfId="10095"/>
    <cellStyle name="Normal 15 2 2 3 2 3" xfId="3252"/>
    <cellStyle name="Normal 15 2 2 3 2 3 2" xfId="11062"/>
    <cellStyle name="Normal 15 2 2 3 2 4" xfId="5272"/>
    <cellStyle name="Normal 15 2 2 3 2 4 2" xfId="12992"/>
    <cellStyle name="Normal 15 2 2 3 2 5" xfId="7202"/>
    <cellStyle name="Normal 15 2 2 3 2 5 2" xfId="14922"/>
    <cellStyle name="Normal 15 2 2 3 2 6" xfId="9132"/>
    <cellStyle name="Normal 15 2 2 3 3" xfId="1801"/>
    <cellStyle name="Normal 15 2 2 3 3 2" xfId="3734"/>
    <cellStyle name="Normal 15 2 2 3 3 2 2" xfId="11544"/>
    <cellStyle name="Normal 15 2 2 3 3 3" xfId="5754"/>
    <cellStyle name="Normal 15 2 2 3 3 3 2" xfId="13474"/>
    <cellStyle name="Normal 15 2 2 3 3 4" xfId="7684"/>
    <cellStyle name="Normal 15 2 2 3 3 4 2" xfId="15404"/>
    <cellStyle name="Normal 15 2 2 3 3 5" xfId="9614"/>
    <cellStyle name="Normal 15 2 2 3 4" xfId="2770"/>
    <cellStyle name="Normal 15 2 2 3 4 2" xfId="10580"/>
    <cellStyle name="Normal 15 2 2 3 5" xfId="4790"/>
    <cellStyle name="Normal 15 2 2 3 5 2" xfId="12510"/>
    <cellStyle name="Normal 15 2 2 3 6" xfId="6720"/>
    <cellStyle name="Normal 15 2 2 3 6 2" xfId="14440"/>
    <cellStyle name="Normal 15 2 2 3 7" xfId="8650"/>
    <cellStyle name="Normal 15 2 2 4" xfId="974"/>
    <cellStyle name="Normal 15 2 2 4 2" xfId="1962"/>
    <cellStyle name="Normal 15 2 2 4 2 2" xfId="3895"/>
    <cellStyle name="Normal 15 2 2 4 2 2 2" xfId="11705"/>
    <cellStyle name="Normal 15 2 2 4 2 3" xfId="5915"/>
    <cellStyle name="Normal 15 2 2 4 2 3 2" xfId="13635"/>
    <cellStyle name="Normal 15 2 2 4 2 4" xfId="7845"/>
    <cellStyle name="Normal 15 2 2 4 2 4 2" xfId="15565"/>
    <cellStyle name="Normal 15 2 2 4 2 5" xfId="9775"/>
    <cellStyle name="Normal 15 2 2 4 3" xfId="2931"/>
    <cellStyle name="Normal 15 2 2 4 3 2" xfId="10741"/>
    <cellStyle name="Normal 15 2 2 4 4" xfId="4951"/>
    <cellStyle name="Normal 15 2 2 4 4 2" xfId="12671"/>
    <cellStyle name="Normal 15 2 2 4 5" xfId="6881"/>
    <cellStyle name="Normal 15 2 2 4 5 2" xfId="14601"/>
    <cellStyle name="Normal 15 2 2 4 6" xfId="8811"/>
    <cellStyle name="Normal 15 2 2 5" xfId="1480"/>
    <cellStyle name="Normal 15 2 2 5 2" xfId="3413"/>
    <cellStyle name="Normal 15 2 2 5 2 2" xfId="11223"/>
    <cellStyle name="Normal 15 2 2 5 3" xfId="5433"/>
    <cellStyle name="Normal 15 2 2 5 3 2" xfId="13153"/>
    <cellStyle name="Normal 15 2 2 5 4" xfId="7363"/>
    <cellStyle name="Normal 15 2 2 5 4 2" xfId="15083"/>
    <cellStyle name="Normal 15 2 2 5 5" xfId="9293"/>
    <cellStyle name="Normal 15 2 2 6" xfId="2449"/>
    <cellStyle name="Normal 15 2 2 6 2" xfId="10259"/>
    <cellStyle name="Normal 15 2 2 7" xfId="4469"/>
    <cellStyle name="Normal 15 2 2 7 2" xfId="12189"/>
    <cellStyle name="Normal 15 2 2 8" xfId="6399"/>
    <cellStyle name="Normal 15 2 2 8 2" xfId="14119"/>
    <cellStyle name="Normal 15 2 2 9" xfId="8329"/>
    <cellStyle name="Normal 15 2 3" xfId="506"/>
    <cellStyle name="Normal 15 2 3 2" xfId="1054"/>
    <cellStyle name="Normal 15 2 3 2 2" xfId="2042"/>
    <cellStyle name="Normal 15 2 3 2 2 2" xfId="3975"/>
    <cellStyle name="Normal 15 2 3 2 2 2 2" xfId="11785"/>
    <cellStyle name="Normal 15 2 3 2 2 3" xfId="5995"/>
    <cellStyle name="Normal 15 2 3 2 2 3 2" xfId="13715"/>
    <cellStyle name="Normal 15 2 3 2 2 4" xfId="7925"/>
    <cellStyle name="Normal 15 2 3 2 2 4 2" xfId="15645"/>
    <cellStyle name="Normal 15 2 3 2 2 5" xfId="9855"/>
    <cellStyle name="Normal 15 2 3 2 3" xfId="3011"/>
    <cellStyle name="Normal 15 2 3 2 3 2" xfId="10821"/>
    <cellStyle name="Normal 15 2 3 2 4" xfId="5031"/>
    <cellStyle name="Normal 15 2 3 2 4 2" xfId="12751"/>
    <cellStyle name="Normal 15 2 3 2 5" xfId="6961"/>
    <cellStyle name="Normal 15 2 3 2 5 2" xfId="14681"/>
    <cellStyle name="Normal 15 2 3 2 6" xfId="8891"/>
    <cellStyle name="Normal 15 2 3 3" xfId="1560"/>
    <cellStyle name="Normal 15 2 3 3 2" xfId="3493"/>
    <cellStyle name="Normal 15 2 3 3 2 2" xfId="11303"/>
    <cellStyle name="Normal 15 2 3 3 3" xfId="5513"/>
    <cellStyle name="Normal 15 2 3 3 3 2" xfId="13233"/>
    <cellStyle name="Normal 15 2 3 3 4" xfId="7443"/>
    <cellStyle name="Normal 15 2 3 3 4 2" xfId="15163"/>
    <cellStyle name="Normal 15 2 3 3 5" xfId="9373"/>
    <cellStyle name="Normal 15 2 3 4" xfId="2529"/>
    <cellStyle name="Normal 15 2 3 4 2" xfId="10339"/>
    <cellStyle name="Normal 15 2 3 5" xfId="4549"/>
    <cellStyle name="Normal 15 2 3 5 2" xfId="12269"/>
    <cellStyle name="Normal 15 2 3 6" xfId="6479"/>
    <cellStyle name="Normal 15 2 3 6 2" xfId="14199"/>
    <cellStyle name="Normal 15 2 3 7" xfId="8409"/>
    <cellStyle name="Normal 15 2 4" xfId="668"/>
    <cellStyle name="Normal 15 2 4 2" xfId="1215"/>
    <cellStyle name="Normal 15 2 4 2 2" xfId="2202"/>
    <cellStyle name="Normal 15 2 4 2 2 2" xfId="4135"/>
    <cellStyle name="Normal 15 2 4 2 2 2 2" xfId="11945"/>
    <cellStyle name="Normal 15 2 4 2 2 3" xfId="6155"/>
    <cellStyle name="Normal 15 2 4 2 2 3 2" xfId="13875"/>
    <cellStyle name="Normal 15 2 4 2 2 4" xfId="8085"/>
    <cellStyle name="Normal 15 2 4 2 2 4 2" xfId="15805"/>
    <cellStyle name="Normal 15 2 4 2 2 5" xfId="10015"/>
    <cellStyle name="Normal 15 2 4 2 3" xfId="3172"/>
    <cellStyle name="Normal 15 2 4 2 3 2" xfId="10982"/>
    <cellStyle name="Normal 15 2 4 2 4" xfId="5192"/>
    <cellStyle name="Normal 15 2 4 2 4 2" xfId="12912"/>
    <cellStyle name="Normal 15 2 4 2 5" xfId="7122"/>
    <cellStyle name="Normal 15 2 4 2 5 2" xfId="14842"/>
    <cellStyle name="Normal 15 2 4 2 6" xfId="9052"/>
    <cellStyle name="Normal 15 2 4 3" xfId="1721"/>
    <cellStyle name="Normal 15 2 4 3 2" xfId="3654"/>
    <cellStyle name="Normal 15 2 4 3 2 2" xfId="11464"/>
    <cellStyle name="Normal 15 2 4 3 3" xfId="5674"/>
    <cellStyle name="Normal 15 2 4 3 3 2" xfId="13394"/>
    <cellStyle name="Normal 15 2 4 3 4" xfId="7604"/>
    <cellStyle name="Normal 15 2 4 3 4 2" xfId="15324"/>
    <cellStyle name="Normal 15 2 4 3 5" xfId="9534"/>
    <cellStyle name="Normal 15 2 4 4" xfId="2690"/>
    <cellStyle name="Normal 15 2 4 4 2" xfId="10500"/>
    <cellStyle name="Normal 15 2 4 5" xfId="4710"/>
    <cellStyle name="Normal 15 2 4 5 2" xfId="12430"/>
    <cellStyle name="Normal 15 2 4 6" xfId="6640"/>
    <cellStyle name="Normal 15 2 4 6 2" xfId="14360"/>
    <cellStyle name="Normal 15 2 4 7" xfId="8570"/>
    <cellStyle name="Normal 15 2 5" xfId="894"/>
    <cellStyle name="Normal 15 2 5 2" xfId="1882"/>
    <cellStyle name="Normal 15 2 5 2 2" xfId="3815"/>
    <cellStyle name="Normal 15 2 5 2 2 2" xfId="11625"/>
    <cellStyle name="Normal 15 2 5 2 3" xfId="5835"/>
    <cellStyle name="Normal 15 2 5 2 3 2" xfId="13555"/>
    <cellStyle name="Normal 15 2 5 2 4" xfId="7765"/>
    <cellStyle name="Normal 15 2 5 2 4 2" xfId="15485"/>
    <cellStyle name="Normal 15 2 5 2 5" xfId="9695"/>
    <cellStyle name="Normal 15 2 5 3" xfId="2851"/>
    <cellStyle name="Normal 15 2 5 3 2" xfId="10661"/>
    <cellStyle name="Normal 15 2 5 4" xfId="4871"/>
    <cellStyle name="Normal 15 2 5 4 2" xfId="12591"/>
    <cellStyle name="Normal 15 2 5 5" xfId="6801"/>
    <cellStyle name="Normal 15 2 5 5 2" xfId="14521"/>
    <cellStyle name="Normal 15 2 5 6" xfId="8731"/>
    <cellStyle name="Normal 15 2 6" xfId="1400"/>
    <cellStyle name="Normal 15 2 6 2" xfId="3333"/>
    <cellStyle name="Normal 15 2 6 2 2" xfId="11143"/>
    <cellStyle name="Normal 15 2 6 3" xfId="5353"/>
    <cellStyle name="Normal 15 2 6 3 2" xfId="13073"/>
    <cellStyle name="Normal 15 2 6 4" xfId="7283"/>
    <cellStyle name="Normal 15 2 6 4 2" xfId="15003"/>
    <cellStyle name="Normal 15 2 6 5" xfId="9213"/>
    <cellStyle name="Normal 15 2 7" xfId="2369"/>
    <cellStyle name="Normal 15 2 7 2" xfId="10179"/>
    <cellStyle name="Normal 15 2 8" xfId="4389"/>
    <cellStyle name="Normal 15 2 8 2" xfId="12109"/>
    <cellStyle name="Normal 15 2 9" xfId="6319"/>
    <cellStyle name="Normal 15 2 9 2" xfId="14039"/>
    <cellStyle name="Normal 15 3" xfId="386"/>
    <cellStyle name="Normal 15 3 2" xfId="546"/>
    <cellStyle name="Normal 15 3 2 2" xfId="1094"/>
    <cellStyle name="Normal 15 3 2 2 2" xfId="2082"/>
    <cellStyle name="Normal 15 3 2 2 2 2" xfId="4015"/>
    <cellStyle name="Normal 15 3 2 2 2 2 2" xfId="11825"/>
    <cellStyle name="Normal 15 3 2 2 2 3" xfId="6035"/>
    <cellStyle name="Normal 15 3 2 2 2 3 2" xfId="13755"/>
    <cellStyle name="Normal 15 3 2 2 2 4" xfId="7965"/>
    <cellStyle name="Normal 15 3 2 2 2 4 2" xfId="15685"/>
    <cellStyle name="Normal 15 3 2 2 2 5" xfId="9895"/>
    <cellStyle name="Normal 15 3 2 2 3" xfId="3051"/>
    <cellStyle name="Normal 15 3 2 2 3 2" xfId="10861"/>
    <cellStyle name="Normal 15 3 2 2 4" xfId="5071"/>
    <cellStyle name="Normal 15 3 2 2 4 2" xfId="12791"/>
    <cellStyle name="Normal 15 3 2 2 5" xfId="7001"/>
    <cellStyle name="Normal 15 3 2 2 5 2" xfId="14721"/>
    <cellStyle name="Normal 15 3 2 2 6" xfId="8931"/>
    <cellStyle name="Normal 15 3 2 3" xfId="1600"/>
    <cellStyle name="Normal 15 3 2 3 2" xfId="3533"/>
    <cellStyle name="Normal 15 3 2 3 2 2" xfId="11343"/>
    <cellStyle name="Normal 15 3 2 3 3" xfId="5553"/>
    <cellStyle name="Normal 15 3 2 3 3 2" xfId="13273"/>
    <cellStyle name="Normal 15 3 2 3 4" xfId="7483"/>
    <cellStyle name="Normal 15 3 2 3 4 2" xfId="15203"/>
    <cellStyle name="Normal 15 3 2 3 5" xfId="9413"/>
    <cellStyle name="Normal 15 3 2 4" xfId="2569"/>
    <cellStyle name="Normal 15 3 2 4 2" xfId="10379"/>
    <cellStyle name="Normal 15 3 2 5" xfId="4589"/>
    <cellStyle name="Normal 15 3 2 5 2" xfId="12309"/>
    <cellStyle name="Normal 15 3 2 6" xfId="6519"/>
    <cellStyle name="Normal 15 3 2 6 2" xfId="14239"/>
    <cellStyle name="Normal 15 3 2 7" xfId="8449"/>
    <cellStyle name="Normal 15 3 3" xfId="708"/>
    <cellStyle name="Normal 15 3 3 2" xfId="1255"/>
    <cellStyle name="Normal 15 3 3 2 2" xfId="2242"/>
    <cellStyle name="Normal 15 3 3 2 2 2" xfId="4175"/>
    <cellStyle name="Normal 15 3 3 2 2 2 2" xfId="11985"/>
    <cellStyle name="Normal 15 3 3 2 2 3" xfId="6195"/>
    <cellStyle name="Normal 15 3 3 2 2 3 2" xfId="13915"/>
    <cellStyle name="Normal 15 3 3 2 2 4" xfId="8125"/>
    <cellStyle name="Normal 15 3 3 2 2 4 2" xfId="15845"/>
    <cellStyle name="Normal 15 3 3 2 2 5" xfId="10055"/>
    <cellStyle name="Normal 15 3 3 2 3" xfId="3212"/>
    <cellStyle name="Normal 15 3 3 2 3 2" xfId="11022"/>
    <cellStyle name="Normal 15 3 3 2 4" xfId="5232"/>
    <cellStyle name="Normal 15 3 3 2 4 2" xfId="12952"/>
    <cellStyle name="Normal 15 3 3 2 5" xfId="7162"/>
    <cellStyle name="Normal 15 3 3 2 5 2" xfId="14882"/>
    <cellStyle name="Normal 15 3 3 2 6" xfId="9092"/>
    <cellStyle name="Normal 15 3 3 3" xfId="1761"/>
    <cellStyle name="Normal 15 3 3 3 2" xfId="3694"/>
    <cellStyle name="Normal 15 3 3 3 2 2" xfId="11504"/>
    <cellStyle name="Normal 15 3 3 3 3" xfId="5714"/>
    <cellStyle name="Normal 15 3 3 3 3 2" xfId="13434"/>
    <cellStyle name="Normal 15 3 3 3 4" xfId="7644"/>
    <cellStyle name="Normal 15 3 3 3 4 2" xfId="15364"/>
    <cellStyle name="Normal 15 3 3 3 5" xfId="9574"/>
    <cellStyle name="Normal 15 3 3 4" xfId="2730"/>
    <cellStyle name="Normal 15 3 3 4 2" xfId="10540"/>
    <cellStyle name="Normal 15 3 3 5" xfId="4750"/>
    <cellStyle name="Normal 15 3 3 5 2" xfId="12470"/>
    <cellStyle name="Normal 15 3 3 6" xfId="6680"/>
    <cellStyle name="Normal 15 3 3 6 2" xfId="14400"/>
    <cellStyle name="Normal 15 3 3 7" xfId="8610"/>
    <cellStyle name="Normal 15 3 4" xfId="934"/>
    <cellStyle name="Normal 15 3 4 2" xfId="1922"/>
    <cellStyle name="Normal 15 3 4 2 2" xfId="3855"/>
    <cellStyle name="Normal 15 3 4 2 2 2" xfId="11665"/>
    <cellStyle name="Normal 15 3 4 2 3" xfId="5875"/>
    <cellStyle name="Normal 15 3 4 2 3 2" xfId="13595"/>
    <cellStyle name="Normal 15 3 4 2 4" xfId="7805"/>
    <cellStyle name="Normal 15 3 4 2 4 2" xfId="15525"/>
    <cellStyle name="Normal 15 3 4 2 5" xfId="9735"/>
    <cellStyle name="Normal 15 3 4 3" xfId="2891"/>
    <cellStyle name="Normal 15 3 4 3 2" xfId="10701"/>
    <cellStyle name="Normal 15 3 4 4" xfId="4911"/>
    <cellStyle name="Normal 15 3 4 4 2" xfId="12631"/>
    <cellStyle name="Normal 15 3 4 5" xfId="6841"/>
    <cellStyle name="Normal 15 3 4 5 2" xfId="14561"/>
    <cellStyle name="Normal 15 3 4 6" xfId="8771"/>
    <cellStyle name="Normal 15 3 5" xfId="1440"/>
    <cellStyle name="Normal 15 3 5 2" xfId="3373"/>
    <cellStyle name="Normal 15 3 5 2 2" xfId="11183"/>
    <cellStyle name="Normal 15 3 5 3" xfId="5393"/>
    <cellStyle name="Normal 15 3 5 3 2" xfId="13113"/>
    <cellStyle name="Normal 15 3 5 4" xfId="7323"/>
    <cellStyle name="Normal 15 3 5 4 2" xfId="15043"/>
    <cellStyle name="Normal 15 3 5 5" xfId="9253"/>
    <cellStyle name="Normal 15 3 6" xfId="2409"/>
    <cellStyle name="Normal 15 3 6 2" xfId="10219"/>
    <cellStyle name="Normal 15 3 7" xfId="4429"/>
    <cellStyle name="Normal 15 3 7 2" xfId="12149"/>
    <cellStyle name="Normal 15 3 8" xfId="6359"/>
    <cellStyle name="Normal 15 3 8 2" xfId="14079"/>
    <cellStyle name="Normal 15 3 9" xfId="8289"/>
    <cellStyle name="Normal 15 4" xfId="466"/>
    <cellStyle name="Normal 15 4 2" xfId="1014"/>
    <cellStyle name="Normal 15 4 2 2" xfId="2002"/>
    <cellStyle name="Normal 15 4 2 2 2" xfId="3935"/>
    <cellStyle name="Normal 15 4 2 2 2 2" xfId="11745"/>
    <cellStyle name="Normal 15 4 2 2 3" xfId="5955"/>
    <cellStyle name="Normal 15 4 2 2 3 2" xfId="13675"/>
    <cellStyle name="Normal 15 4 2 2 4" xfId="7885"/>
    <cellStyle name="Normal 15 4 2 2 4 2" xfId="15605"/>
    <cellStyle name="Normal 15 4 2 2 5" xfId="9815"/>
    <cellStyle name="Normal 15 4 2 3" xfId="2971"/>
    <cellStyle name="Normal 15 4 2 3 2" xfId="10781"/>
    <cellStyle name="Normal 15 4 2 4" xfId="4991"/>
    <cellStyle name="Normal 15 4 2 4 2" xfId="12711"/>
    <cellStyle name="Normal 15 4 2 5" xfId="6921"/>
    <cellStyle name="Normal 15 4 2 5 2" xfId="14641"/>
    <cellStyle name="Normal 15 4 2 6" xfId="8851"/>
    <cellStyle name="Normal 15 4 3" xfId="1520"/>
    <cellStyle name="Normal 15 4 3 2" xfId="3453"/>
    <cellStyle name="Normal 15 4 3 2 2" xfId="11263"/>
    <cellStyle name="Normal 15 4 3 3" xfId="5473"/>
    <cellStyle name="Normal 15 4 3 3 2" xfId="13193"/>
    <cellStyle name="Normal 15 4 3 4" xfId="7403"/>
    <cellStyle name="Normal 15 4 3 4 2" xfId="15123"/>
    <cellStyle name="Normal 15 4 3 5" xfId="9333"/>
    <cellStyle name="Normal 15 4 4" xfId="2489"/>
    <cellStyle name="Normal 15 4 4 2" xfId="10299"/>
    <cellStyle name="Normal 15 4 5" xfId="4509"/>
    <cellStyle name="Normal 15 4 5 2" xfId="12229"/>
    <cellStyle name="Normal 15 4 6" xfId="6439"/>
    <cellStyle name="Normal 15 4 6 2" xfId="14159"/>
    <cellStyle name="Normal 15 4 7" xfId="8369"/>
    <cellStyle name="Normal 15 5" xfId="628"/>
    <cellStyle name="Normal 15 5 2" xfId="1175"/>
    <cellStyle name="Normal 15 5 2 2" xfId="2162"/>
    <cellStyle name="Normal 15 5 2 2 2" xfId="4095"/>
    <cellStyle name="Normal 15 5 2 2 2 2" xfId="11905"/>
    <cellStyle name="Normal 15 5 2 2 3" xfId="6115"/>
    <cellStyle name="Normal 15 5 2 2 3 2" xfId="13835"/>
    <cellStyle name="Normal 15 5 2 2 4" xfId="8045"/>
    <cellStyle name="Normal 15 5 2 2 4 2" xfId="15765"/>
    <cellStyle name="Normal 15 5 2 2 5" xfId="9975"/>
    <cellStyle name="Normal 15 5 2 3" xfId="3132"/>
    <cellStyle name="Normal 15 5 2 3 2" xfId="10942"/>
    <cellStyle name="Normal 15 5 2 4" xfId="5152"/>
    <cellStyle name="Normal 15 5 2 4 2" xfId="12872"/>
    <cellStyle name="Normal 15 5 2 5" xfId="7082"/>
    <cellStyle name="Normal 15 5 2 5 2" xfId="14802"/>
    <cellStyle name="Normal 15 5 2 6" xfId="9012"/>
    <cellStyle name="Normal 15 5 3" xfId="1681"/>
    <cellStyle name="Normal 15 5 3 2" xfId="3614"/>
    <cellStyle name="Normal 15 5 3 2 2" xfId="11424"/>
    <cellStyle name="Normal 15 5 3 3" xfId="5634"/>
    <cellStyle name="Normal 15 5 3 3 2" xfId="13354"/>
    <cellStyle name="Normal 15 5 3 4" xfId="7564"/>
    <cellStyle name="Normal 15 5 3 4 2" xfId="15284"/>
    <cellStyle name="Normal 15 5 3 5" xfId="9494"/>
    <cellStyle name="Normal 15 5 4" xfId="2650"/>
    <cellStyle name="Normal 15 5 4 2" xfId="10460"/>
    <cellStyle name="Normal 15 5 5" xfId="4670"/>
    <cellStyle name="Normal 15 5 5 2" xfId="12390"/>
    <cellStyle name="Normal 15 5 6" xfId="6600"/>
    <cellStyle name="Normal 15 5 6 2" xfId="14320"/>
    <cellStyle name="Normal 15 5 7" xfId="8530"/>
    <cellStyle name="Normal 15 6" xfId="846"/>
    <cellStyle name="Normal 15 6 2" xfId="1842"/>
    <cellStyle name="Normal 15 6 2 2" xfId="3775"/>
    <cellStyle name="Normal 15 6 2 2 2" xfId="11585"/>
    <cellStyle name="Normal 15 6 2 3" xfId="5795"/>
    <cellStyle name="Normal 15 6 2 3 2" xfId="13515"/>
    <cellStyle name="Normal 15 6 2 4" xfId="7725"/>
    <cellStyle name="Normal 15 6 2 4 2" xfId="15445"/>
    <cellStyle name="Normal 15 6 2 5" xfId="9655"/>
    <cellStyle name="Normal 15 6 3" xfId="2811"/>
    <cellStyle name="Normal 15 6 3 2" xfId="10621"/>
    <cellStyle name="Normal 15 6 4" xfId="4831"/>
    <cellStyle name="Normal 15 6 4 2" xfId="12551"/>
    <cellStyle name="Normal 15 6 5" xfId="6761"/>
    <cellStyle name="Normal 15 6 5 2" xfId="14481"/>
    <cellStyle name="Normal 15 6 6" xfId="8691"/>
    <cellStyle name="Normal 15 7" xfId="1360"/>
    <cellStyle name="Normal 15 7 2" xfId="3293"/>
    <cellStyle name="Normal 15 7 2 2" xfId="11103"/>
    <cellStyle name="Normal 15 7 3" xfId="5313"/>
    <cellStyle name="Normal 15 7 3 2" xfId="13033"/>
    <cellStyle name="Normal 15 7 4" xfId="7243"/>
    <cellStyle name="Normal 15 7 4 2" xfId="14963"/>
    <cellStyle name="Normal 15 7 5" xfId="9173"/>
    <cellStyle name="Normal 15 8" xfId="2329"/>
    <cellStyle name="Normal 15 8 2" xfId="10139"/>
    <cellStyle name="Normal 15 9" xfId="4349"/>
    <cellStyle name="Normal 15 9 2" xfId="12069"/>
    <cellStyle name="Normal 16" xfId="281"/>
    <cellStyle name="Normal 16 2" xfId="769"/>
    <cellStyle name="Normal 16 3" xfId="2306"/>
    <cellStyle name="Normal 16 3 2" xfId="4277"/>
    <cellStyle name="Normal 16 3 2 2" xfId="4285"/>
    <cellStyle name="Normal 16 3 3" xfId="34739"/>
    <cellStyle name="Normal 17" xfId="282"/>
    <cellStyle name="Normal 17 10" xfId="8229"/>
    <cellStyle name="Normal 17 2" xfId="406"/>
    <cellStyle name="Normal 17 2 2" xfId="566"/>
    <cellStyle name="Normal 17 2 2 2" xfId="1114"/>
    <cellStyle name="Normal 17 2 2 2 2" xfId="2102"/>
    <cellStyle name="Normal 17 2 2 2 2 2" xfId="4035"/>
    <cellStyle name="Normal 17 2 2 2 2 2 2" xfId="11845"/>
    <cellStyle name="Normal 17 2 2 2 2 3" xfId="6055"/>
    <cellStyle name="Normal 17 2 2 2 2 3 2" xfId="13775"/>
    <cellStyle name="Normal 17 2 2 2 2 4" xfId="7985"/>
    <cellStyle name="Normal 17 2 2 2 2 4 2" xfId="15705"/>
    <cellStyle name="Normal 17 2 2 2 2 5" xfId="9915"/>
    <cellStyle name="Normal 17 2 2 2 3" xfId="3071"/>
    <cellStyle name="Normal 17 2 2 2 3 2" xfId="10881"/>
    <cellStyle name="Normal 17 2 2 2 4" xfId="5091"/>
    <cellStyle name="Normal 17 2 2 2 4 2" xfId="12811"/>
    <cellStyle name="Normal 17 2 2 2 5" xfId="7021"/>
    <cellStyle name="Normal 17 2 2 2 5 2" xfId="14741"/>
    <cellStyle name="Normal 17 2 2 2 6" xfId="8951"/>
    <cellStyle name="Normal 17 2 2 3" xfId="1620"/>
    <cellStyle name="Normal 17 2 2 3 2" xfId="3553"/>
    <cellStyle name="Normal 17 2 2 3 2 2" xfId="11363"/>
    <cellStyle name="Normal 17 2 2 3 3" xfId="5573"/>
    <cellStyle name="Normal 17 2 2 3 3 2" xfId="13293"/>
    <cellStyle name="Normal 17 2 2 3 4" xfId="7503"/>
    <cellStyle name="Normal 17 2 2 3 4 2" xfId="15223"/>
    <cellStyle name="Normal 17 2 2 3 5" xfId="9433"/>
    <cellStyle name="Normal 17 2 2 4" xfId="2589"/>
    <cellStyle name="Normal 17 2 2 4 2" xfId="10399"/>
    <cellStyle name="Normal 17 2 2 5" xfId="4609"/>
    <cellStyle name="Normal 17 2 2 5 2" xfId="12329"/>
    <cellStyle name="Normal 17 2 2 6" xfId="6539"/>
    <cellStyle name="Normal 17 2 2 6 2" xfId="14259"/>
    <cellStyle name="Normal 17 2 2 7" xfId="8469"/>
    <cellStyle name="Normal 17 2 3" xfId="728"/>
    <cellStyle name="Normal 17 2 3 2" xfId="1275"/>
    <cellStyle name="Normal 17 2 3 2 2" xfId="2262"/>
    <cellStyle name="Normal 17 2 3 2 2 2" xfId="4195"/>
    <cellStyle name="Normal 17 2 3 2 2 2 2" xfId="12005"/>
    <cellStyle name="Normal 17 2 3 2 2 3" xfId="6215"/>
    <cellStyle name="Normal 17 2 3 2 2 3 2" xfId="13935"/>
    <cellStyle name="Normal 17 2 3 2 2 4" xfId="8145"/>
    <cellStyle name="Normal 17 2 3 2 2 4 2" xfId="15865"/>
    <cellStyle name="Normal 17 2 3 2 2 5" xfId="10075"/>
    <cellStyle name="Normal 17 2 3 2 3" xfId="3232"/>
    <cellStyle name="Normal 17 2 3 2 3 2" xfId="11042"/>
    <cellStyle name="Normal 17 2 3 2 4" xfId="5252"/>
    <cellStyle name="Normal 17 2 3 2 4 2" xfId="12972"/>
    <cellStyle name="Normal 17 2 3 2 5" xfId="7182"/>
    <cellStyle name="Normal 17 2 3 2 5 2" xfId="14902"/>
    <cellStyle name="Normal 17 2 3 2 6" xfId="9112"/>
    <cellStyle name="Normal 17 2 3 3" xfId="1781"/>
    <cellStyle name="Normal 17 2 3 3 2" xfId="3714"/>
    <cellStyle name="Normal 17 2 3 3 2 2" xfId="11524"/>
    <cellStyle name="Normal 17 2 3 3 3" xfId="5734"/>
    <cellStyle name="Normal 17 2 3 3 3 2" xfId="13454"/>
    <cellStyle name="Normal 17 2 3 3 4" xfId="7664"/>
    <cellStyle name="Normal 17 2 3 3 4 2" xfId="15384"/>
    <cellStyle name="Normal 17 2 3 3 5" xfId="9594"/>
    <cellStyle name="Normal 17 2 3 4" xfId="2750"/>
    <cellStyle name="Normal 17 2 3 4 2" xfId="10560"/>
    <cellStyle name="Normal 17 2 3 5" xfId="4770"/>
    <cellStyle name="Normal 17 2 3 5 2" xfId="12490"/>
    <cellStyle name="Normal 17 2 3 6" xfId="6700"/>
    <cellStyle name="Normal 17 2 3 6 2" xfId="14420"/>
    <cellStyle name="Normal 17 2 3 7" xfId="8630"/>
    <cellStyle name="Normal 17 2 4" xfId="954"/>
    <cellStyle name="Normal 17 2 4 2" xfId="1942"/>
    <cellStyle name="Normal 17 2 4 2 2" xfId="3875"/>
    <cellStyle name="Normal 17 2 4 2 2 2" xfId="11685"/>
    <cellStyle name="Normal 17 2 4 2 3" xfId="5895"/>
    <cellStyle name="Normal 17 2 4 2 3 2" xfId="13615"/>
    <cellStyle name="Normal 17 2 4 2 4" xfId="7825"/>
    <cellStyle name="Normal 17 2 4 2 4 2" xfId="15545"/>
    <cellStyle name="Normal 17 2 4 2 5" xfId="9755"/>
    <cellStyle name="Normal 17 2 4 3" xfId="2911"/>
    <cellStyle name="Normal 17 2 4 3 2" xfId="10721"/>
    <cellStyle name="Normal 17 2 4 4" xfId="4931"/>
    <cellStyle name="Normal 17 2 4 4 2" xfId="12651"/>
    <cellStyle name="Normal 17 2 4 5" xfId="6861"/>
    <cellStyle name="Normal 17 2 4 5 2" xfId="14581"/>
    <cellStyle name="Normal 17 2 4 6" xfId="8791"/>
    <cellStyle name="Normal 17 2 5" xfId="1460"/>
    <cellStyle name="Normal 17 2 5 2" xfId="3393"/>
    <cellStyle name="Normal 17 2 5 2 2" xfId="11203"/>
    <cellStyle name="Normal 17 2 5 3" xfId="5413"/>
    <cellStyle name="Normal 17 2 5 3 2" xfId="13133"/>
    <cellStyle name="Normal 17 2 5 4" xfId="7343"/>
    <cellStyle name="Normal 17 2 5 4 2" xfId="15063"/>
    <cellStyle name="Normal 17 2 5 5" xfId="9273"/>
    <cellStyle name="Normal 17 2 6" xfId="2429"/>
    <cellStyle name="Normal 17 2 6 2" xfId="10239"/>
    <cellStyle name="Normal 17 2 7" xfId="4449"/>
    <cellStyle name="Normal 17 2 7 2" xfId="12169"/>
    <cellStyle name="Normal 17 2 8" xfId="6379"/>
    <cellStyle name="Normal 17 2 8 2" xfId="14099"/>
    <cellStyle name="Normal 17 2 9" xfId="8309"/>
    <cellStyle name="Normal 17 3" xfId="486"/>
    <cellStyle name="Normal 17 3 2" xfId="1034"/>
    <cellStyle name="Normal 17 3 2 2" xfId="2022"/>
    <cellStyle name="Normal 17 3 2 2 2" xfId="3955"/>
    <cellStyle name="Normal 17 3 2 2 2 2" xfId="11765"/>
    <cellStyle name="Normal 17 3 2 2 3" xfId="5975"/>
    <cellStyle name="Normal 17 3 2 2 3 2" xfId="13695"/>
    <cellStyle name="Normal 17 3 2 2 4" xfId="7905"/>
    <cellStyle name="Normal 17 3 2 2 4 2" xfId="15625"/>
    <cellStyle name="Normal 17 3 2 2 5" xfId="9835"/>
    <cellStyle name="Normal 17 3 2 3" xfId="2991"/>
    <cellStyle name="Normal 17 3 2 3 2" xfId="10801"/>
    <cellStyle name="Normal 17 3 2 4" xfId="5011"/>
    <cellStyle name="Normal 17 3 2 4 2" xfId="12731"/>
    <cellStyle name="Normal 17 3 2 5" xfId="6941"/>
    <cellStyle name="Normal 17 3 2 5 2" xfId="14661"/>
    <cellStyle name="Normal 17 3 2 6" xfId="8871"/>
    <cellStyle name="Normal 17 3 3" xfId="1540"/>
    <cellStyle name="Normal 17 3 3 2" xfId="3473"/>
    <cellStyle name="Normal 17 3 3 2 2" xfId="11283"/>
    <cellStyle name="Normal 17 3 3 3" xfId="5493"/>
    <cellStyle name="Normal 17 3 3 3 2" xfId="13213"/>
    <cellStyle name="Normal 17 3 3 4" xfId="7423"/>
    <cellStyle name="Normal 17 3 3 4 2" xfId="15143"/>
    <cellStyle name="Normal 17 3 3 5" xfId="9353"/>
    <cellStyle name="Normal 17 3 4" xfId="2509"/>
    <cellStyle name="Normal 17 3 4 2" xfId="10319"/>
    <cellStyle name="Normal 17 3 5" xfId="4529"/>
    <cellStyle name="Normal 17 3 5 2" xfId="12249"/>
    <cellStyle name="Normal 17 3 6" xfId="6459"/>
    <cellStyle name="Normal 17 3 6 2" xfId="14179"/>
    <cellStyle name="Normal 17 3 7" xfId="8389"/>
    <cellStyle name="Normal 17 4" xfId="648"/>
    <cellStyle name="Normal 17 4 2" xfId="1195"/>
    <cellStyle name="Normal 17 4 2 2" xfId="2182"/>
    <cellStyle name="Normal 17 4 2 2 2" xfId="4115"/>
    <cellStyle name="Normal 17 4 2 2 2 2" xfId="11925"/>
    <cellStyle name="Normal 17 4 2 2 3" xfId="6135"/>
    <cellStyle name="Normal 17 4 2 2 3 2" xfId="13855"/>
    <cellStyle name="Normal 17 4 2 2 4" xfId="8065"/>
    <cellStyle name="Normal 17 4 2 2 4 2" xfId="15785"/>
    <cellStyle name="Normal 17 4 2 2 5" xfId="9995"/>
    <cellStyle name="Normal 17 4 2 3" xfId="3152"/>
    <cellStyle name="Normal 17 4 2 3 2" xfId="10962"/>
    <cellStyle name="Normal 17 4 2 4" xfId="5172"/>
    <cellStyle name="Normal 17 4 2 4 2" xfId="12892"/>
    <cellStyle name="Normal 17 4 2 5" xfId="7102"/>
    <cellStyle name="Normal 17 4 2 5 2" xfId="14822"/>
    <cellStyle name="Normal 17 4 2 6" xfId="9032"/>
    <cellStyle name="Normal 17 4 3" xfId="1701"/>
    <cellStyle name="Normal 17 4 3 2" xfId="3634"/>
    <cellStyle name="Normal 17 4 3 2 2" xfId="11444"/>
    <cellStyle name="Normal 17 4 3 3" xfId="5654"/>
    <cellStyle name="Normal 17 4 3 3 2" xfId="13374"/>
    <cellStyle name="Normal 17 4 3 4" xfId="7584"/>
    <cellStyle name="Normal 17 4 3 4 2" xfId="15304"/>
    <cellStyle name="Normal 17 4 3 5" xfId="9514"/>
    <cellStyle name="Normal 17 4 4" xfId="2670"/>
    <cellStyle name="Normal 17 4 4 2" xfId="10480"/>
    <cellStyle name="Normal 17 4 5" xfId="4690"/>
    <cellStyle name="Normal 17 4 5 2" xfId="12410"/>
    <cellStyle name="Normal 17 4 6" xfId="6620"/>
    <cellStyle name="Normal 17 4 6 2" xfId="14340"/>
    <cellStyle name="Normal 17 4 7" xfId="8550"/>
    <cellStyle name="Normal 17 5" xfId="866"/>
    <cellStyle name="Normal 17 5 2" xfId="1862"/>
    <cellStyle name="Normal 17 5 2 2" xfId="3795"/>
    <cellStyle name="Normal 17 5 2 2 2" xfId="11605"/>
    <cellStyle name="Normal 17 5 2 3" xfId="5815"/>
    <cellStyle name="Normal 17 5 2 3 2" xfId="13535"/>
    <cellStyle name="Normal 17 5 2 4" xfId="7745"/>
    <cellStyle name="Normal 17 5 2 4 2" xfId="15465"/>
    <cellStyle name="Normal 17 5 2 5" xfId="9675"/>
    <cellStyle name="Normal 17 5 3" xfId="2831"/>
    <cellStyle name="Normal 17 5 3 2" xfId="10641"/>
    <cellStyle name="Normal 17 5 4" xfId="4851"/>
    <cellStyle name="Normal 17 5 4 2" xfId="12571"/>
    <cellStyle name="Normal 17 5 5" xfId="6781"/>
    <cellStyle name="Normal 17 5 5 2" xfId="14501"/>
    <cellStyle name="Normal 17 5 6" xfId="8711"/>
    <cellStyle name="Normal 17 6" xfId="1380"/>
    <cellStyle name="Normal 17 6 2" xfId="3313"/>
    <cellStyle name="Normal 17 6 2 2" xfId="11123"/>
    <cellStyle name="Normal 17 6 3" xfId="5333"/>
    <cellStyle name="Normal 17 6 3 2" xfId="13053"/>
    <cellStyle name="Normal 17 6 4" xfId="7263"/>
    <cellStyle name="Normal 17 6 4 2" xfId="14983"/>
    <cellStyle name="Normal 17 6 5" xfId="9193"/>
    <cellStyle name="Normal 17 7" xfId="2349"/>
    <cellStyle name="Normal 17 7 2" xfId="10159"/>
    <cellStyle name="Normal 17 8" xfId="4369"/>
    <cellStyle name="Normal 17 8 2" xfId="12089"/>
    <cellStyle name="Normal 17 9" xfId="6299"/>
    <cellStyle name="Normal 17 9 2" xfId="14019"/>
    <cellStyle name="Normal 18" xfId="283"/>
    <cellStyle name="Normal 18 2" xfId="608"/>
    <cellStyle name="Normal 18 3" xfId="2305"/>
    <cellStyle name="Normal 18 3 2" xfId="4276"/>
    <cellStyle name="Normal 18 3 2 2" xfId="4284"/>
    <cellStyle name="Normal 18 3 3" xfId="34738"/>
    <cellStyle name="Normal 19" xfId="366"/>
    <cellStyle name="Normal 19 2" xfId="526"/>
    <cellStyle name="Normal 19 2 2" xfId="1074"/>
    <cellStyle name="Normal 19 2 2 2" xfId="2062"/>
    <cellStyle name="Normal 19 2 2 2 2" xfId="3995"/>
    <cellStyle name="Normal 19 2 2 2 2 2" xfId="11805"/>
    <cellStyle name="Normal 19 2 2 2 3" xfId="6015"/>
    <cellStyle name="Normal 19 2 2 2 3 2" xfId="13735"/>
    <cellStyle name="Normal 19 2 2 2 4" xfId="7945"/>
    <cellStyle name="Normal 19 2 2 2 4 2" xfId="15665"/>
    <cellStyle name="Normal 19 2 2 2 5" xfId="9875"/>
    <cellStyle name="Normal 19 2 2 3" xfId="3031"/>
    <cellStyle name="Normal 19 2 2 3 2" xfId="10841"/>
    <cellStyle name="Normal 19 2 2 4" xfId="5051"/>
    <cellStyle name="Normal 19 2 2 4 2" xfId="12771"/>
    <cellStyle name="Normal 19 2 2 5" xfId="6981"/>
    <cellStyle name="Normal 19 2 2 5 2" xfId="14701"/>
    <cellStyle name="Normal 19 2 2 6" xfId="8911"/>
    <cellStyle name="Normal 19 2 3" xfId="1580"/>
    <cellStyle name="Normal 19 2 3 2" xfId="3513"/>
    <cellStyle name="Normal 19 2 3 2 2" xfId="11323"/>
    <cellStyle name="Normal 19 2 3 3" xfId="5533"/>
    <cellStyle name="Normal 19 2 3 3 2" xfId="13253"/>
    <cellStyle name="Normal 19 2 3 4" xfId="7463"/>
    <cellStyle name="Normal 19 2 3 4 2" xfId="15183"/>
    <cellStyle name="Normal 19 2 3 5" xfId="9393"/>
    <cellStyle name="Normal 19 2 4" xfId="2549"/>
    <cellStyle name="Normal 19 2 4 2" xfId="10359"/>
    <cellStyle name="Normal 19 2 5" xfId="4569"/>
    <cellStyle name="Normal 19 2 5 2" xfId="12289"/>
    <cellStyle name="Normal 19 2 6" xfId="6499"/>
    <cellStyle name="Normal 19 2 6 2" xfId="14219"/>
    <cellStyle name="Normal 19 2 7" xfId="8429"/>
    <cellStyle name="Normal 19 3" xfId="688"/>
    <cellStyle name="Normal 19 3 2" xfId="1235"/>
    <cellStyle name="Normal 19 3 2 2" xfId="2222"/>
    <cellStyle name="Normal 19 3 2 2 2" xfId="4155"/>
    <cellStyle name="Normal 19 3 2 2 2 2" xfId="11965"/>
    <cellStyle name="Normal 19 3 2 2 3" xfId="6175"/>
    <cellStyle name="Normal 19 3 2 2 3 2" xfId="13895"/>
    <cellStyle name="Normal 19 3 2 2 4" xfId="8105"/>
    <cellStyle name="Normal 19 3 2 2 4 2" xfId="15825"/>
    <cellStyle name="Normal 19 3 2 2 5" xfId="10035"/>
    <cellStyle name="Normal 19 3 2 3" xfId="3192"/>
    <cellStyle name="Normal 19 3 2 3 2" xfId="11002"/>
    <cellStyle name="Normal 19 3 2 4" xfId="5212"/>
    <cellStyle name="Normal 19 3 2 4 2" xfId="12932"/>
    <cellStyle name="Normal 19 3 2 5" xfId="7142"/>
    <cellStyle name="Normal 19 3 2 5 2" xfId="14862"/>
    <cellStyle name="Normal 19 3 2 6" xfId="9072"/>
    <cellStyle name="Normal 19 3 3" xfId="1741"/>
    <cellStyle name="Normal 19 3 3 2" xfId="3674"/>
    <cellStyle name="Normal 19 3 3 2 2" xfId="11484"/>
    <cellStyle name="Normal 19 3 3 3" xfId="5694"/>
    <cellStyle name="Normal 19 3 3 3 2" xfId="13414"/>
    <cellStyle name="Normal 19 3 3 4" xfId="7624"/>
    <cellStyle name="Normal 19 3 3 4 2" xfId="15344"/>
    <cellStyle name="Normal 19 3 3 5" xfId="9554"/>
    <cellStyle name="Normal 19 3 4" xfId="2710"/>
    <cellStyle name="Normal 19 3 4 2" xfId="10520"/>
    <cellStyle name="Normal 19 3 5" xfId="4730"/>
    <cellStyle name="Normal 19 3 5 2" xfId="12450"/>
    <cellStyle name="Normal 19 3 6" xfId="6660"/>
    <cellStyle name="Normal 19 3 6 2" xfId="14380"/>
    <cellStyle name="Normal 19 3 7" xfId="8590"/>
    <cellStyle name="Normal 19 4" xfId="914"/>
    <cellStyle name="Normal 19 4 2" xfId="1902"/>
    <cellStyle name="Normal 19 4 2 2" xfId="3835"/>
    <cellStyle name="Normal 19 4 2 2 2" xfId="11645"/>
    <cellStyle name="Normal 19 4 2 3" xfId="5855"/>
    <cellStyle name="Normal 19 4 2 3 2" xfId="13575"/>
    <cellStyle name="Normal 19 4 2 4" xfId="7785"/>
    <cellStyle name="Normal 19 4 2 4 2" xfId="15505"/>
    <cellStyle name="Normal 19 4 2 5" xfId="9715"/>
    <cellStyle name="Normal 19 4 3" xfId="2871"/>
    <cellStyle name="Normal 19 4 3 2" xfId="10681"/>
    <cellStyle name="Normal 19 4 4" xfId="4891"/>
    <cellStyle name="Normal 19 4 4 2" xfId="12611"/>
    <cellStyle name="Normal 19 4 5" xfId="6821"/>
    <cellStyle name="Normal 19 4 5 2" xfId="14541"/>
    <cellStyle name="Normal 19 4 6" xfId="8751"/>
    <cellStyle name="Normal 19 5" xfId="1420"/>
    <cellStyle name="Normal 19 5 2" xfId="3353"/>
    <cellStyle name="Normal 19 5 2 2" xfId="11163"/>
    <cellStyle name="Normal 19 5 3" xfId="5373"/>
    <cellStyle name="Normal 19 5 3 2" xfId="13093"/>
    <cellStyle name="Normal 19 5 4" xfId="7303"/>
    <cellStyle name="Normal 19 5 4 2" xfId="15023"/>
    <cellStyle name="Normal 19 5 5" xfId="9233"/>
    <cellStyle name="Normal 19 6" xfId="2389"/>
    <cellStyle name="Normal 19 6 2" xfId="10199"/>
    <cellStyle name="Normal 19 7" xfId="4409"/>
    <cellStyle name="Normal 19 7 2" xfId="12129"/>
    <cellStyle name="Normal 19 8" xfId="6339"/>
    <cellStyle name="Normal 19 8 2" xfId="14059"/>
    <cellStyle name="Normal 19 9" xfId="8269"/>
    <cellStyle name="Normal 2" xfId="10"/>
    <cellStyle name="Normal 2 10" xfId="76"/>
    <cellStyle name="Normal 2 2" xfId="11"/>
    <cellStyle name="Normal 2 2 2" xfId="12"/>
    <cellStyle name="Normal 2 2 2 2" xfId="13"/>
    <cellStyle name="Normal 2 2 2 2 2" xfId="4239"/>
    <cellStyle name="Normal 2 2 2 2 2 2" xfId="4302"/>
    <cellStyle name="Normal 2 2 2 2 3" xfId="4289"/>
    <cellStyle name="Normal 2 2 2 3" xfId="4241"/>
    <cellStyle name="Normal 2 2 2 3 2" xfId="4304"/>
    <cellStyle name="Normal 2 2 2 4" xfId="4291"/>
    <cellStyle name="Normal 2 2 3" xfId="197"/>
    <cellStyle name="Normal 2 2 3 2" xfId="258"/>
    <cellStyle name="Normal 2 3" xfId="14"/>
    <cellStyle name="Normal 2 3 2" xfId="187"/>
    <cellStyle name="Normal 2 3 2 2" xfId="250"/>
    <cellStyle name="Normal 2 3 3" xfId="246"/>
    <cellStyle name="Normal 2 3 3 2" xfId="4246"/>
    <cellStyle name="Normal 2 3 3 2 2" xfId="4309"/>
    <cellStyle name="Normal 2 3 3 3" xfId="4296"/>
    <cellStyle name="Normal 2 3 4" xfId="4240"/>
    <cellStyle name="Normal 2 3 4 2" xfId="4303"/>
    <cellStyle name="Normal 2 3 5" xfId="4290"/>
    <cellStyle name="Normal 2 3 6" xfId="176"/>
    <cellStyle name="Normal 2 4" xfId="15"/>
    <cellStyle name="Normal 2 4 2" xfId="251"/>
    <cellStyle name="Normal 2 4 3" xfId="188"/>
    <cellStyle name="Normal 2 5" xfId="160"/>
    <cellStyle name="Normal 2 6" xfId="4259"/>
    <cellStyle name="Normal 2 7" xfId="4279"/>
    <cellStyle name="Normal 2 8" xfId="4322"/>
    <cellStyle name="Normal 2 8 2" xfId="16084"/>
    <cellStyle name="Normal 2 8 3" xfId="16083"/>
    <cellStyle name="Normal 2 8 3 2" xfId="16343"/>
    <cellStyle name="Normal 2 8 3 3" xfId="16374"/>
    <cellStyle name="Normal 2 8 3 3 2" xfId="16387"/>
    <cellStyle name="Normal 2 8 3 4" xfId="16802"/>
    <cellStyle name="Normal 2 8 3 4 2" xfId="16830"/>
    <cellStyle name="Normal 2 8 4" xfId="16862"/>
    <cellStyle name="Normal 2 8 5" xfId="17262"/>
    <cellStyle name="Normal 2 8 6" xfId="16846"/>
    <cellStyle name="Normal 2 8 6 2" xfId="16826"/>
    <cellStyle name="Normal 2 9" xfId="15950"/>
    <cellStyle name="Normal 2 9 2" xfId="16329"/>
    <cellStyle name="Normal 2 9 3" xfId="16360"/>
    <cellStyle name="Normal 2 9 3 2" xfId="16355"/>
    <cellStyle name="Normal 2 9 4" xfId="16821"/>
    <cellStyle name="Normal 2 9 4 2" xfId="16800"/>
    <cellStyle name="Normal 20" xfId="446"/>
    <cellStyle name="Normal 20 2" xfId="994"/>
    <cellStyle name="Normal 20 2 2" xfId="1982"/>
    <cellStyle name="Normal 20 2 2 2" xfId="3915"/>
    <cellStyle name="Normal 20 2 2 2 2" xfId="11725"/>
    <cellStyle name="Normal 20 2 2 3" xfId="5935"/>
    <cellStyle name="Normal 20 2 2 3 2" xfId="13655"/>
    <cellStyle name="Normal 20 2 2 4" xfId="7865"/>
    <cellStyle name="Normal 20 2 2 4 2" xfId="15585"/>
    <cellStyle name="Normal 20 2 2 5" xfId="9795"/>
    <cellStyle name="Normal 20 2 3" xfId="2951"/>
    <cellStyle name="Normal 20 2 3 2" xfId="10761"/>
    <cellStyle name="Normal 20 2 4" xfId="4971"/>
    <cellStyle name="Normal 20 2 4 2" xfId="12691"/>
    <cellStyle name="Normal 20 2 5" xfId="6901"/>
    <cellStyle name="Normal 20 2 5 2" xfId="14621"/>
    <cellStyle name="Normal 20 2 6" xfId="8831"/>
    <cellStyle name="Normal 20 3" xfId="1500"/>
    <cellStyle name="Normal 20 3 2" xfId="3433"/>
    <cellStyle name="Normal 20 3 2 2" xfId="11243"/>
    <cellStyle name="Normal 20 3 3" xfId="5453"/>
    <cellStyle name="Normal 20 3 3 2" xfId="13173"/>
    <cellStyle name="Normal 20 3 4" xfId="7383"/>
    <cellStyle name="Normal 20 3 4 2" xfId="15103"/>
    <cellStyle name="Normal 20 3 5" xfId="9313"/>
    <cellStyle name="Normal 20 4" xfId="2469"/>
    <cellStyle name="Normal 20 4 2" xfId="10279"/>
    <cellStyle name="Normal 20 5" xfId="4489"/>
    <cellStyle name="Normal 20 5 2" xfId="12209"/>
    <cellStyle name="Normal 20 6" xfId="6419"/>
    <cellStyle name="Normal 20 6 2" xfId="14139"/>
    <cellStyle name="Normal 20 7" xfId="8349"/>
    <cellStyle name="Normal 21" xfId="607"/>
    <cellStyle name="Normal 21 2" xfId="1155"/>
    <cellStyle name="Normal 21 2 2" xfId="2142"/>
    <cellStyle name="Normal 21 2 2 2" xfId="4075"/>
    <cellStyle name="Normal 21 2 2 2 2" xfId="11885"/>
    <cellStyle name="Normal 21 2 2 3" xfId="6095"/>
    <cellStyle name="Normal 21 2 2 3 2" xfId="13815"/>
    <cellStyle name="Normal 21 2 2 4" xfId="8025"/>
    <cellStyle name="Normal 21 2 2 4 2" xfId="15745"/>
    <cellStyle name="Normal 21 2 2 5" xfId="9955"/>
    <cellStyle name="Normal 21 2 3" xfId="3112"/>
    <cellStyle name="Normal 21 2 3 2" xfId="10922"/>
    <cellStyle name="Normal 21 2 4" xfId="5132"/>
    <cellStyle name="Normal 21 2 4 2" xfId="12852"/>
    <cellStyle name="Normal 21 2 5" xfId="7062"/>
    <cellStyle name="Normal 21 2 5 2" xfId="14782"/>
    <cellStyle name="Normal 21 2 6" xfId="8992"/>
    <cellStyle name="Normal 21 3" xfId="1661"/>
    <cellStyle name="Normal 21 3 2" xfId="3594"/>
    <cellStyle name="Normal 21 3 2 2" xfId="11404"/>
    <cellStyle name="Normal 21 3 3" xfId="5614"/>
    <cellStyle name="Normal 21 3 3 2" xfId="13334"/>
    <cellStyle name="Normal 21 3 4" xfId="7544"/>
    <cellStyle name="Normal 21 3 4 2" xfId="15264"/>
    <cellStyle name="Normal 21 3 5" xfId="9474"/>
    <cellStyle name="Normal 21 4" xfId="2630"/>
    <cellStyle name="Normal 21 4 2" xfId="10440"/>
    <cellStyle name="Normal 21 5" xfId="4650"/>
    <cellStyle name="Normal 21 5 2" xfId="12370"/>
    <cellStyle name="Normal 21 6" xfId="6580"/>
    <cellStyle name="Normal 21 6 2" xfId="14300"/>
    <cellStyle name="Normal 21 7" xfId="8510"/>
    <cellStyle name="Normal 22" xfId="771"/>
    <cellStyle name="Normal 22 2" xfId="2303"/>
    <cellStyle name="Normal 22 3" xfId="2307"/>
    <cellStyle name="Normal 22 3 2" xfId="4278"/>
    <cellStyle name="Normal 22 3 2 2" xfId="4286"/>
    <cellStyle name="Normal 22 3 3" xfId="34740"/>
    <cellStyle name="Normal 23" xfId="770"/>
    <cellStyle name="Normal 23 2" xfId="1822"/>
    <cellStyle name="Normal 23 2 2" xfId="3755"/>
    <cellStyle name="Normal 23 2 2 2" xfId="11565"/>
    <cellStyle name="Normal 23 2 3" xfId="5775"/>
    <cellStyle name="Normal 23 2 3 2" xfId="13495"/>
    <cellStyle name="Normal 23 2 4" xfId="7705"/>
    <cellStyle name="Normal 23 2 4 2" xfId="15425"/>
    <cellStyle name="Normal 23 2 5" xfId="9635"/>
    <cellStyle name="Normal 23 3" xfId="2791"/>
    <cellStyle name="Normal 23 3 2" xfId="10601"/>
    <cellStyle name="Normal 23 4" xfId="4811"/>
    <cellStyle name="Normal 23 4 2" xfId="12531"/>
    <cellStyle name="Normal 23 5" xfId="6741"/>
    <cellStyle name="Normal 23 5 2" xfId="14461"/>
    <cellStyle name="Normal 23 6" xfId="8671"/>
    <cellStyle name="Normal 24" xfId="81"/>
    <cellStyle name="Normal 24 2" xfId="2304"/>
    <cellStyle name="Normal 24 3" xfId="1325"/>
    <cellStyle name="Normal 24 4" xfId="4270"/>
    <cellStyle name="Normal 24 4 2" xfId="4281"/>
    <cellStyle name="Normal 24 5" xfId="34737"/>
    <cellStyle name="Normal 25" xfId="1340"/>
    <cellStyle name="Normal 25 2" xfId="3273"/>
    <cellStyle name="Normal 25 2 2" xfId="11083"/>
    <cellStyle name="Normal 25 3" xfId="5293"/>
    <cellStyle name="Normal 25 3 2" xfId="13013"/>
    <cellStyle name="Normal 25 4" xfId="7223"/>
    <cellStyle name="Normal 25 4 2" xfId="14943"/>
    <cellStyle name="Normal 25 5" xfId="9153"/>
    <cellStyle name="Normal 26" xfId="82"/>
    <cellStyle name="Normal 26 2" xfId="4272"/>
    <cellStyle name="Normal 26 2 2" xfId="4282"/>
    <cellStyle name="Normal 26 3" xfId="4271"/>
    <cellStyle name="Normal 26 4" xfId="4325"/>
    <cellStyle name="Normal 26 4 2" xfId="15933"/>
    <cellStyle name="Normal 26 4 3" xfId="15912"/>
    <cellStyle name="Normal 26 4 3 2" xfId="16051"/>
    <cellStyle name="Normal 26 4 3 3" xfId="16000"/>
    <cellStyle name="Normal 26 4 3 3 2" xfId="16342"/>
    <cellStyle name="Normal 26 4 3 3 3" xfId="16373"/>
    <cellStyle name="Normal 26 4 3 3 3 2" xfId="16386"/>
    <cellStyle name="Normal 26 4 3 3 4" xfId="16803"/>
    <cellStyle name="Normal 26 4 3 3 4 2" xfId="18355"/>
    <cellStyle name="Normal 26 4 3 4" xfId="16160"/>
    <cellStyle name="Normal 26 4 3 4 2" xfId="16350"/>
    <cellStyle name="Normal 26 4 3 4 3" xfId="16381"/>
    <cellStyle name="Normal 26 4 3 4 3 2" xfId="16394"/>
    <cellStyle name="Normal 26 4 3 4 4" xfId="16814"/>
    <cellStyle name="Normal 26 4 3 4 4 2" xfId="16823"/>
    <cellStyle name="Normal 26 4 4" xfId="16836"/>
    <cellStyle name="Normal 26 4 4 2" xfId="16805"/>
    <cellStyle name="Normal 27" xfId="2308"/>
    <cellStyle name="Normal 27 2" xfId="10116"/>
    <cellStyle name="Normal 28" xfId="4258"/>
    <cellStyle name="Normal 28 2" xfId="12046"/>
    <cellStyle name="Normal 28 3" xfId="4326"/>
    <cellStyle name="Normal 29" xfId="4268"/>
    <cellStyle name="Normal 29 2" xfId="4269"/>
    <cellStyle name="Normal 29 2 2" xfId="13976"/>
    <cellStyle name="Normal 29 2 3" xfId="15992"/>
    <cellStyle name="Normal 29 3" xfId="6256"/>
    <cellStyle name="Normal 29 4" xfId="15911"/>
    <cellStyle name="Normal 29 4 2" xfId="16050"/>
    <cellStyle name="Normal 29 4 3" xfId="15999"/>
    <cellStyle name="Normal 29 4 3 2" xfId="16341"/>
    <cellStyle name="Normal 29 4 3 3" xfId="16372"/>
    <cellStyle name="Normal 29 4 3 3 2" xfId="16385"/>
    <cellStyle name="Normal 29 4 3 4" xfId="16801"/>
    <cellStyle name="Normal 29 4 3 4 2" xfId="18350"/>
    <cellStyle name="Normal 29 4 4" xfId="16159"/>
    <cellStyle name="Normal 29 4 4 2" xfId="16349"/>
    <cellStyle name="Normal 29 4 4 3" xfId="16380"/>
    <cellStyle name="Normal 29 4 4 3 2" xfId="16393"/>
    <cellStyle name="Normal 29 4 4 4" xfId="16820"/>
    <cellStyle name="Normal 29 4 4 4 2" xfId="16850"/>
    <cellStyle name="Normal 29 5" xfId="15991"/>
    <cellStyle name="Normal 29 6" xfId="16838"/>
    <cellStyle name="Normal 29 6 2" xfId="16851"/>
    <cellStyle name="Normal 3" xfId="16"/>
    <cellStyle name="Normal 3 2" xfId="17"/>
    <cellStyle name="Normal 3 2 2" xfId="18"/>
    <cellStyle name="Normal 3 2 2 10" xfId="2310"/>
    <cellStyle name="Normal 3 2 2 10 2" xfId="10118"/>
    <cellStyle name="Normal 3 2 2 11" xfId="4328"/>
    <cellStyle name="Normal 3 2 2 11 2" xfId="12048"/>
    <cellStyle name="Normal 3 2 2 12" xfId="6258"/>
    <cellStyle name="Normal 3 2 2 12 2" xfId="13978"/>
    <cellStyle name="Normal 3 2 2 13" xfId="8188"/>
    <cellStyle name="Normal 3 2 2 14" xfId="16052"/>
    <cellStyle name="Normal 3 2 2 15" xfId="34745"/>
    <cellStyle name="Normal 3 2 2 16" xfId="34791"/>
    <cellStyle name="Normal 3 2 2 2" xfId="19"/>
    <cellStyle name="Normal 3 2 2 2 10" xfId="4344"/>
    <cellStyle name="Normal 3 2 2 2 10 2" xfId="12064"/>
    <cellStyle name="Normal 3 2 2 2 11" xfId="6274"/>
    <cellStyle name="Normal 3 2 2 2 11 2" xfId="13994"/>
    <cellStyle name="Normal 3 2 2 2 12" xfId="8204"/>
    <cellStyle name="Normal 3 2 2 2 2" xfId="276"/>
    <cellStyle name="Normal 3 2 2 2 2 10" xfId="6294"/>
    <cellStyle name="Normal 3 2 2 2 2 10 2" xfId="14014"/>
    <cellStyle name="Normal 3 2 2 2 2 11" xfId="8224"/>
    <cellStyle name="Normal 3 2 2 2 2 2" xfId="361"/>
    <cellStyle name="Normal 3 2 2 2 2 2 10" xfId="8264"/>
    <cellStyle name="Normal 3 2 2 2 2 2 2" xfId="441"/>
    <cellStyle name="Normal 3 2 2 2 2 2 2 2" xfId="601"/>
    <cellStyle name="Normal 3 2 2 2 2 2 2 2 2" xfId="1149"/>
    <cellStyle name="Normal 3 2 2 2 2 2 2 2 2 2" xfId="2137"/>
    <cellStyle name="Normal 3 2 2 2 2 2 2 2 2 2 2" xfId="4070"/>
    <cellStyle name="Normal 3 2 2 2 2 2 2 2 2 2 2 2" xfId="11880"/>
    <cellStyle name="Normal 3 2 2 2 2 2 2 2 2 2 3" xfId="6090"/>
    <cellStyle name="Normal 3 2 2 2 2 2 2 2 2 2 3 2" xfId="13810"/>
    <cellStyle name="Normal 3 2 2 2 2 2 2 2 2 2 4" xfId="8020"/>
    <cellStyle name="Normal 3 2 2 2 2 2 2 2 2 2 4 2" xfId="15740"/>
    <cellStyle name="Normal 3 2 2 2 2 2 2 2 2 2 5" xfId="9950"/>
    <cellStyle name="Normal 3 2 2 2 2 2 2 2 2 3" xfId="3106"/>
    <cellStyle name="Normal 3 2 2 2 2 2 2 2 2 3 2" xfId="10916"/>
    <cellStyle name="Normal 3 2 2 2 2 2 2 2 2 4" xfId="5126"/>
    <cellStyle name="Normal 3 2 2 2 2 2 2 2 2 4 2" xfId="12846"/>
    <cellStyle name="Normal 3 2 2 2 2 2 2 2 2 5" xfId="7056"/>
    <cellStyle name="Normal 3 2 2 2 2 2 2 2 2 5 2" xfId="14776"/>
    <cellStyle name="Normal 3 2 2 2 2 2 2 2 2 6" xfId="8986"/>
    <cellStyle name="Normal 3 2 2 2 2 2 2 2 3" xfId="1655"/>
    <cellStyle name="Normal 3 2 2 2 2 2 2 2 3 2" xfId="3588"/>
    <cellStyle name="Normal 3 2 2 2 2 2 2 2 3 2 2" xfId="11398"/>
    <cellStyle name="Normal 3 2 2 2 2 2 2 2 3 3" xfId="5608"/>
    <cellStyle name="Normal 3 2 2 2 2 2 2 2 3 3 2" xfId="13328"/>
    <cellStyle name="Normal 3 2 2 2 2 2 2 2 3 4" xfId="7538"/>
    <cellStyle name="Normal 3 2 2 2 2 2 2 2 3 4 2" xfId="15258"/>
    <cellStyle name="Normal 3 2 2 2 2 2 2 2 3 5" xfId="9468"/>
    <cellStyle name="Normal 3 2 2 2 2 2 2 2 4" xfId="2624"/>
    <cellStyle name="Normal 3 2 2 2 2 2 2 2 4 2" xfId="10434"/>
    <cellStyle name="Normal 3 2 2 2 2 2 2 2 5" xfId="4644"/>
    <cellStyle name="Normal 3 2 2 2 2 2 2 2 5 2" xfId="12364"/>
    <cellStyle name="Normal 3 2 2 2 2 2 2 2 6" xfId="6574"/>
    <cellStyle name="Normal 3 2 2 2 2 2 2 2 6 2" xfId="14294"/>
    <cellStyle name="Normal 3 2 2 2 2 2 2 2 7" xfId="8504"/>
    <cellStyle name="Normal 3 2 2 2 2 2 2 3" xfId="763"/>
    <cellStyle name="Normal 3 2 2 2 2 2 2 3 2" xfId="1310"/>
    <cellStyle name="Normal 3 2 2 2 2 2 2 3 2 2" xfId="2297"/>
    <cellStyle name="Normal 3 2 2 2 2 2 2 3 2 2 2" xfId="4230"/>
    <cellStyle name="Normal 3 2 2 2 2 2 2 3 2 2 2 2" xfId="12040"/>
    <cellStyle name="Normal 3 2 2 2 2 2 2 3 2 2 3" xfId="6250"/>
    <cellStyle name="Normal 3 2 2 2 2 2 2 3 2 2 3 2" xfId="13970"/>
    <cellStyle name="Normal 3 2 2 2 2 2 2 3 2 2 4" xfId="8180"/>
    <cellStyle name="Normal 3 2 2 2 2 2 2 3 2 2 4 2" xfId="15900"/>
    <cellStyle name="Normal 3 2 2 2 2 2 2 3 2 2 5" xfId="10110"/>
    <cellStyle name="Normal 3 2 2 2 2 2 2 3 2 3" xfId="3267"/>
    <cellStyle name="Normal 3 2 2 2 2 2 2 3 2 3 2" xfId="11077"/>
    <cellStyle name="Normal 3 2 2 2 2 2 2 3 2 4" xfId="5287"/>
    <cellStyle name="Normal 3 2 2 2 2 2 2 3 2 4 2" xfId="13007"/>
    <cellStyle name="Normal 3 2 2 2 2 2 2 3 2 5" xfId="7217"/>
    <cellStyle name="Normal 3 2 2 2 2 2 2 3 2 5 2" xfId="14937"/>
    <cellStyle name="Normal 3 2 2 2 2 2 2 3 2 6" xfId="9147"/>
    <cellStyle name="Normal 3 2 2 2 2 2 2 3 3" xfId="1816"/>
    <cellStyle name="Normal 3 2 2 2 2 2 2 3 3 2" xfId="3749"/>
    <cellStyle name="Normal 3 2 2 2 2 2 2 3 3 2 2" xfId="11559"/>
    <cellStyle name="Normal 3 2 2 2 2 2 2 3 3 3" xfId="5769"/>
    <cellStyle name="Normal 3 2 2 2 2 2 2 3 3 3 2" xfId="13489"/>
    <cellStyle name="Normal 3 2 2 2 2 2 2 3 3 4" xfId="7699"/>
    <cellStyle name="Normal 3 2 2 2 2 2 2 3 3 4 2" xfId="15419"/>
    <cellStyle name="Normal 3 2 2 2 2 2 2 3 3 5" xfId="9629"/>
    <cellStyle name="Normal 3 2 2 2 2 2 2 3 4" xfId="2785"/>
    <cellStyle name="Normal 3 2 2 2 2 2 2 3 4 2" xfId="10595"/>
    <cellStyle name="Normal 3 2 2 2 2 2 2 3 5" xfId="4805"/>
    <cellStyle name="Normal 3 2 2 2 2 2 2 3 5 2" xfId="12525"/>
    <cellStyle name="Normal 3 2 2 2 2 2 2 3 6" xfId="6735"/>
    <cellStyle name="Normal 3 2 2 2 2 2 2 3 6 2" xfId="14455"/>
    <cellStyle name="Normal 3 2 2 2 2 2 2 3 7" xfId="8665"/>
    <cellStyle name="Normal 3 2 2 2 2 2 2 4" xfId="989"/>
    <cellStyle name="Normal 3 2 2 2 2 2 2 4 2" xfId="1977"/>
    <cellStyle name="Normal 3 2 2 2 2 2 2 4 2 2" xfId="3910"/>
    <cellStyle name="Normal 3 2 2 2 2 2 2 4 2 2 2" xfId="11720"/>
    <cellStyle name="Normal 3 2 2 2 2 2 2 4 2 3" xfId="5930"/>
    <cellStyle name="Normal 3 2 2 2 2 2 2 4 2 3 2" xfId="13650"/>
    <cellStyle name="Normal 3 2 2 2 2 2 2 4 2 4" xfId="7860"/>
    <cellStyle name="Normal 3 2 2 2 2 2 2 4 2 4 2" xfId="15580"/>
    <cellStyle name="Normal 3 2 2 2 2 2 2 4 2 5" xfId="9790"/>
    <cellStyle name="Normal 3 2 2 2 2 2 2 4 3" xfId="2946"/>
    <cellStyle name="Normal 3 2 2 2 2 2 2 4 3 2" xfId="10756"/>
    <cellStyle name="Normal 3 2 2 2 2 2 2 4 4" xfId="4966"/>
    <cellStyle name="Normal 3 2 2 2 2 2 2 4 4 2" xfId="12686"/>
    <cellStyle name="Normal 3 2 2 2 2 2 2 4 5" xfId="6896"/>
    <cellStyle name="Normal 3 2 2 2 2 2 2 4 5 2" xfId="14616"/>
    <cellStyle name="Normal 3 2 2 2 2 2 2 4 6" xfId="8826"/>
    <cellStyle name="Normal 3 2 2 2 2 2 2 5" xfId="1495"/>
    <cellStyle name="Normal 3 2 2 2 2 2 2 5 2" xfId="3428"/>
    <cellStyle name="Normal 3 2 2 2 2 2 2 5 2 2" xfId="11238"/>
    <cellStyle name="Normal 3 2 2 2 2 2 2 5 3" xfId="5448"/>
    <cellStyle name="Normal 3 2 2 2 2 2 2 5 3 2" xfId="13168"/>
    <cellStyle name="Normal 3 2 2 2 2 2 2 5 4" xfId="7378"/>
    <cellStyle name="Normal 3 2 2 2 2 2 2 5 4 2" xfId="15098"/>
    <cellStyle name="Normal 3 2 2 2 2 2 2 5 5" xfId="9308"/>
    <cellStyle name="Normal 3 2 2 2 2 2 2 6" xfId="2464"/>
    <cellStyle name="Normal 3 2 2 2 2 2 2 6 2" xfId="10274"/>
    <cellStyle name="Normal 3 2 2 2 2 2 2 7" xfId="4484"/>
    <cellStyle name="Normal 3 2 2 2 2 2 2 7 2" xfId="12204"/>
    <cellStyle name="Normal 3 2 2 2 2 2 2 8" xfId="6414"/>
    <cellStyle name="Normal 3 2 2 2 2 2 2 8 2" xfId="14134"/>
    <cellStyle name="Normal 3 2 2 2 2 2 2 9" xfId="8344"/>
    <cellStyle name="Normal 3 2 2 2 2 2 3" xfId="521"/>
    <cellStyle name="Normal 3 2 2 2 2 2 3 2" xfId="1069"/>
    <cellStyle name="Normal 3 2 2 2 2 2 3 2 2" xfId="2057"/>
    <cellStyle name="Normal 3 2 2 2 2 2 3 2 2 2" xfId="3990"/>
    <cellStyle name="Normal 3 2 2 2 2 2 3 2 2 2 2" xfId="11800"/>
    <cellStyle name="Normal 3 2 2 2 2 2 3 2 2 3" xfId="6010"/>
    <cellStyle name="Normal 3 2 2 2 2 2 3 2 2 3 2" xfId="13730"/>
    <cellStyle name="Normal 3 2 2 2 2 2 3 2 2 4" xfId="7940"/>
    <cellStyle name="Normal 3 2 2 2 2 2 3 2 2 4 2" xfId="15660"/>
    <cellStyle name="Normal 3 2 2 2 2 2 3 2 2 5" xfId="9870"/>
    <cellStyle name="Normal 3 2 2 2 2 2 3 2 3" xfId="3026"/>
    <cellStyle name="Normal 3 2 2 2 2 2 3 2 3 2" xfId="10836"/>
    <cellStyle name="Normal 3 2 2 2 2 2 3 2 4" xfId="5046"/>
    <cellStyle name="Normal 3 2 2 2 2 2 3 2 4 2" xfId="12766"/>
    <cellStyle name="Normal 3 2 2 2 2 2 3 2 5" xfId="6976"/>
    <cellStyle name="Normal 3 2 2 2 2 2 3 2 5 2" xfId="14696"/>
    <cellStyle name="Normal 3 2 2 2 2 2 3 2 6" xfId="8906"/>
    <cellStyle name="Normal 3 2 2 2 2 2 3 3" xfId="1575"/>
    <cellStyle name="Normal 3 2 2 2 2 2 3 3 2" xfId="3508"/>
    <cellStyle name="Normal 3 2 2 2 2 2 3 3 2 2" xfId="11318"/>
    <cellStyle name="Normal 3 2 2 2 2 2 3 3 3" xfId="5528"/>
    <cellStyle name="Normal 3 2 2 2 2 2 3 3 3 2" xfId="13248"/>
    <cellStyle name="Normal 3 2 2 2 2 2 3 3 4" xfId="7458"/>
    <cellStyle name="Normal 3 2 2 2 2 2 3 3 4 2" xfId="15178"/>
    <cellStyle name="Normal 3 2 2 2 2 2 3 3 5" xfId="9388"/>
    <cellStyle name="Normal 3 2 2 2 2 2 3 4" xfId="2544"/>
    <cellStyle name="Normal 3 2 2 2 2 2 3 4 2" xfId="10354"/>
    <cellStyle name="Normal 3 2 2 2 2 2 3 5" xfId="4564"/>
    <cellStyle name="Normal 3 2 2 2 2 2 3 5 2" xfId="12284"/>
    <cellStyle name="Normal 3 2 2 2 2 2 3 6" xfId="6494"/>
    <cellStyle name="Normal 3 2 2 2 2 2 3 6 2" xfId="14214"/>
    <cellStyle name="Normal 3 2 2 2 2 2 3 7" xfId="8424"/>
    <cellStyle name="Normal 3 2 2 2 2 2 4" xfId="683"/>
    <cellStyle name="Normal 3 2 2 2 2 2 4 2" xfId="1230"/>
    <cellStyle name="Normal 3 2 2 2 2 2 4 2 2" xfId="2217"/>
    <cellStyle name="Normal 3 2 2 2 2 2 4 2 2 2" xfId="4150"/>
    <cellStyle name="Normal 3 2 2 2 2 2 4 2 2 2 2" xfId="11960"/>
    <cellStyle name="Normal 3 2 2 2 2 2 4 2 2 3" xfId="6170"/>
    <cellStyle name="Normal 3 2 2 2 2 2 4 2 2 3 2" xfId="13890"/>
    <cellStyle name="Normal 3 2 2 2 2 2 4 2 2 4" xfId="8100"/>
    <cellStyle name="Normal 3 2 2 2 2 2 4 2 2 4 2" xfId="15820"/>
    <cellStyle name="Normal 3 2 2 2 2 2 4 2 2 5" xfId="10030"/>
    <cellStyle name="Normal 3 2 2 2 2 2 4 2 3" xfId="3187"/>
    <cellStyle name="Normal 3 2 2 2 2 2 4 2 3 2" xfId="10997"/>
    <cellStyle name="Normal 3 2 2 2 2 2 4 2 4" xfId="5207"/>
    <cellStyle name="Normal 3 2 2 2 2 2 4 2 4 2" xfId="12927"/>
    <cellStyle name="Normal 3 2 2 2 2 2 4 2 5" xfId="7137"/>
    <cellStyle name="Normal 3 2 2 2 2 2 4 2 5 2" xfId="14857"/>
    <cellStyle name="Normal 3 2 2 2 2 2 4 2 6" xfId="9067"/>
    <cellStyle name="Normal 3 2 2 2 2 2 4 3" xfId="1736"/>
    <cellStyle name="Normal 3 2 2 2 2 2 4 3 2" xfId="3669"/>
    <cellStyle name="Normal 3 2 2 2 2 2 4 3 2 2" xfId="11479"/>
    <cellStyle name="Normal 3 2 2 2 2 2 4 3 3" xfId="5689"/>
    <cellStyle name="Normal 3 2 2 2 2 2 4 3 3 2" xfId="13409"/>
    <cellStyle name="Normal 3 2 2 2 2 2 4 3 4" xfId="7619"/>
    <cellStyle name="Normal 3 2 2 2 2 2 4 3 4 2" xfId="15339"/>
    <cellStyle name="Normal 3 2 2 2 2 2 4 3 5" xfId="9549"/>
    <cellStyle name="Normal 3 2 2 2 2 2 4 4" xfId="2705"/>
    <cellStyle name="Normal 3 2 2 2 2 2 4 4 2" xfId="10515"/>
    <cellStyle name="Normal 3 2 2 2 2 2 4 5" xfId="4725"/>
    <cellStyle name="Normal 3 2 2 2 2 2 4 5 2" xfId="12445"/>
    <cellStyle name="Normal 3 2 2 2 2 2 4 6" xfId="6655"/>
    <cellStyle name="Normal 3 2 2 2 2 2 4 6 2" xfId="14375"/>
    <cellStyle name="Normal 3 2 2 2 2 2 4 7" xfId="8585"/>
    <cellStyle name="Normal 3 2 2 2 2 2 5" xfId="909"/>
    <cellStyle name="Normal 3 2 2 2 2 2 5 2" xfId="1897"/>
    <cellStyle name="Normal 3 2 2 2 2 2 5 2 2" xfId="3830"/>
    <cellStyle name="Normal 3 2 2 2 2 2 5 2 2 2" xfId="11640"/>
    <cellStyle name="Normal 3 2 2 2 2 2 5 2 3" xfId="5850"/>
    <cellStyle name="Normal 3 2 2 2 2 2 5 2 3 2" xfId="13570"/>
    <cellStyle name="Normal 3 2 2 2 2 2 5 2 4" xfId="7780"/>
    <cellStyle name="Normal 3 2 2 2 2 2 5 2 4 2" xfId="15500"/>
    <cellStyle name="Normal 3 2 2 2 2 2 5 2 5" xfId="9710"/>
    <cellStyle name="Normal 3 2 2 2 2 2 5 3" xfId="2866"/>
    <cellStyle name="Normal 3 2 2 2 2 2 5 3 2" xfId="10676"/>
    <cellStyle name="Normal 3 2 2 2 2 2 5 4" xfId="4886"/>
    <cellStyle name="Normal 3 2 2 2 2 2 5 4 2" xfId="12606"/>
    <cellStyle name="Normal 3 2 2 2 2 2 5 5" xfId="6816"/>
    <cellStyle name="Normal 3 2 2 2 2 2 5 5 2" xfId="14536"/>
    <cellStyle name="Normal 3 2 2 2 2 2 5 6" xfId="8746"/>
    <cellStyle name="Normal 3 2 2 2 2 2 6" xfId="1415"/>
    <cellStyle name="Normal 3 2 2 2 2 2 6 2" xfId="3348"/>
    <cellStyle name="Normal 3 2 2 2 2 2 6 2 2" xfId="11158"/>
    <cellStyle name="Normal 3 2 2 2 2 2 6 3" xfId="5368"/>
    <cellStyle name="Normal 3 2 2 2 2 2 6 3 2" xfId="13088"/>
    <cellStyle name="Normal 3 2 2 2 2 2 6 4" xfId="7298"/>
    <cellStyle name="Normal 3 2 2 2 2 2 6 4 2" xfId="15018"/>
    <cellStyle name="Normal 3 2 2 2 2 2 6 5" xfId="9228"/>
    <cellStyle name="Normal 3 2 2 2 2 2 7" xfId="2384"/>
    <cellStyle name="Normal 3 2 2 2 2 2 7 2" xfId="10194"/>
    <cellStyle name="Normal 3 2 2 2 2 2 8" xfId="4404"/>
    <cellStyle name="Normal 3 2 2 2 2 2 8 2" xfId="12124"/>
    <cellStyle name="Normal 3 2 2 2 2 2 9" xfId="6334"/>
    <cellStyle name="Normal 3 2 2 2 2 2 9 2" xfId="14054"/>
    <cellStyle name="Normal 3 2 2 2 2 3" xfId="401"/>
    <cellStyle name="Normal 3 2 2 2 2 3 2" xfId="561"/>
    <cellStyle name="Normal 3 2 2 2 2 3 2 2" xfId="1109"/>
    <cellStyle name="Normal 3 2 2 2 2 3 2 2 2" xfId="2097"/>
    <cellStyle name="Normal 3 2 2 2 2 3 2 2 2 2" xfId="4030"/>
    <cellStyle name="Normal 3 2 2 2 2 3 2 2 2 2 2" xfId="11840"/>
    <cellStyle name="Normal 3 2 2 2 2 3 2 2 2 3" xfId="6050"/>
    <cellStyle name="Normal 3 2 2 2 2 3 2 2 2 3 2" xfId="13770"/>
    <cellStyle name="Normal 3 2 2 2 2 3 2 2 2 4" xfId="7980"/>
    <cellStyle name="Normal 3 2 2 2 2 3 2 2 2 4 2" xfId="15700"/>
    <cellStyle name="Normal 3 2 2 2 2 3 2 2 2 5" xfId="9910"/>
    <cellStyle name="Normal 3 2 2 2 2 3 2 2 3" xfId="3066"/>
    <cellStyle name="Normal 3 2 2 2 2 3 2 2 3 2" xfId="10876"/>
    <cellStyle name="Normal 3 2 2 2 2 3 2 2 4" xfId="5086"/>
    <cellStyle name="Normal 3 2 2 2 2 3 2 2 4 2" xfId="12806"/>
    <cellStyle name="Normal 3 2 2 2 2 3 2 2 5" xfId="7016"/>
    <cellStyle name="Normal 3 2 2 2 2 3 2 2 5 2" xfId="14736"/>
    <cellStyle name="Normal 3 2 2 2 2 3 2 2 6" xfId="8946"/>
    <cellStyle name="Normal 3 2 2 2 2 3 2 3" xfId="1615"/>
    <cellStyle name="Normal 3 2 2 2 2 3 2 3 2" xfId="3548"/>
    <cellStyle name="Normal 3 2 2 2 2 3 2 3 2 2" xfId="11358"/>
    <cellStyle name="Normal 3 2 2 2 2 3 2 3 3" xfId="5568"/>
    <cellStyle name="Normal 3 2 2 2 2 3 2 3 3 2" xfId="13288"/>
    <cellStyle name="Normal 3 2 2 2 2 3 2 3 4" xfId="7498"/>
    <cellStyle name="Normal 3 2 2 2 2 3 2 3 4 2" xfId="15218"/>
    <cellStyle name="Normal 3 2 2 2 2 3 2 3 5" xfId="9428"/>
    <cellStyle name="Normal 3 2 2 2 2 3 2 4" xfId="2584"/>
    <cellStyle name="Normal 3 2 2 2 2 3 2 4 2" xfId="10394"/>
    <cellStyle name="Normal 3 2 2 2 2 3 2 5" xfId="4604"/>
    <cellStyle name="Normal 3 2 2 2 2 3 2 5 2" xfId="12324"/>
    <cellStyle name="Normal 3 2 2 2 2 3 2 6" xfId="6534"/>
    <cellStyle name="Normal 3 2 2 2 2 3 2 6 2" xfId="14254"/>
    <cellStyle name="Normal 3 2 2 2 2 3 2 7" xfId="8464"/>
    <cellStyle name="Normal 3 2 2 2 2 3 3" xfId="723"/>
    <cellStyle name="Normal 3 2 2 2 2 3 3 2" xfId="1270"/>
    <cellStyle name="Normal 3 2 2 2 2 3 3 2 2" xfId="2257"/>
    <cellStyle name="Normal 3 2 2 2 2 3 3 2 2 2" xfId="4190"/>
    <cellStyle name="Normal 3 2 2 2 2 3 3 2 2 2 2" xfId="12000"/>
    <cellStyle name="Normal 3 2 2 2 2 3 3 2 2 3" xfId="6210"/>
    <cellStyle name="Normal 3 2 2 2 2 3 3 2 2 3 2" xfId="13930"/>
    <cellStyle name="Normal 3 2 2 2 2 3 3 2 2 4" xfId="8140"/>
    <cellStyle name="Normal 3 2 2 2 2 3 3 2 2 4 2" xfId="15860"/>
    <cellStyle name="Normal 3 2 2 2 2 3 3 2 2 5" xfId="10070"/>
    <cellStyle name="Normal 3 2 2 2 2 3 3 2 3" xfId="3227"/>
    <cellStyle name="Normal 3 2 2 2 2 3 3 2 3 2" xfId="11037"/>
    <cellStyle name="Normal 3 2 2 2 2 3 3 2 4" xfId="5247"/>
    <cellStyle name="Normal 3 2 2 2 2 3 3 2 4 2" xfId="12967"/>
    <cellStyle name="Normal 3 2 2 2 2 3 3 2 5" xfId="7177"/>
    <cellStyle name="Normal 3 2 2 2 2 3 3 2 5 2" xfId="14897"/>
    <cellStyle name="Normal 3 2 2 2 2 3 3 2 6" xfId="9107"/>
    <cellStyle name="Normal 3 2 2 2 2 3 3 3" xfId="1776"/>
    <cellStyle name="Normal 3 2 2 2 2 3 3 3 2" xfId="3709"/>
    <cellStyle name="Normal 3 2 2 2 2 3 3 3 2 2" xfId="11519"/>
    <cellStyle name="Normal 3 2 2 2 2 3 3 3 3" xfId="5729"/>
    <cellStyle name="Normal 3 2 2 2 2 3 3 3 3 2" xfId="13449"/>
    <cellStyle name="Normal 3 2 2 2 2 3 3 3 4" xfId="7659"/>
    <cellStyle name="Normal 3 2 2 2 2 3 3 3 4 2" xfId="15379"/>
    <cellStyle name="Normal 3 2 2 2 2 3 3 3 5" xfId="9589"/>
    <cellStyle name="Normal 3 2 2 2 2 3 3 4" xfId="2745"/>
    <cellStyle name="Normal 3 2 2 2 2 3 3 4 2" xfId="10555"/>
    <cellStyle name="Normal 3 2 2 2 2 3 3 5" xfId="4765"/>
    <cellStyle name="Normal 3 2 2 2 2 3 3 5 2" xfId="12485"/>
    <cellStyle name="Normal 3 2 2 2 2 3 3 6" xfId="6695"/>
    <cellStyle name="Normal 3 2 2 2 2 3 3 6 2" xfId="14415"/>
    <cellStyle name="Normal 3 2 2 2 2 3 3 7" xfId="8625"/>
    <cellStyle name="Normal 3 2 2 2 2 3 4" xfId="949"/>
    <cellStyle name="Normal 3 2 2 2 2 3 4 2" xfId="1937"/>
    <cellStyle name="Normal 3 2 2 2 2 3 4 2 2" xfId="3870"/>
    <cellStyle name="Normal 3 2 2 2 2 3 4 2 2 2" xfId="11680"/>
    <cellStyle name="Normal 3 2 2 2 2 3 4 2 3" xfId="5890"/>
    <cellStyle name="Normal 3 2 2 2 2 3 4 2 3 2" xfId="13610"/>
    <cellStyle name="Normal 3 2 2 2 2 3 4 2 4" xfId="7820"/>
    <cellStyle name="Normal 3 2 2 2 2 3 4 2 4 2" xfId="15540"/>
    <cellStyle name="Normal 3 2 2 2 2 3 4 2 5" xfId="9750"/>
    <cellStyle name="Normal 3 2 2 2 2 3 4 3" xfId="2906"/>
    <cellStyle name="Normal 3 2 2 2 2 3 4 3 2" xfId="10716"/>
    <cellStyle name="Normal 3 2 2 2 2 3 4 4" xfId="4926"/>
    <cellStyle name="Normal 3 2 2 2 2 3 4 4 2" xfId="12646"/>
    <cellStyle name="Normal 3 2 2 2 2 3 4 5" xfId="6856"/>
    <cellStyle name="Normal 3 2 2 2 2 3 4 5 2" xfId="14576"/>
    <cellStyle name="Normal 3 2 2 2 2 3 4 6" xfId="8786"/>
    <cellStyle name="Normal 3 2 2 2 2 3 5" xfId="1455"/>
    <cellStyle name="Normal 3 2 2 2 2 3 5 2" xfId="3388"/>
    <cellStyle name="Normal 3 2 2 2 2 3 5 2 2" xfId="11198"/>
    <cellStyle name="Normal 3 2 2 2 2 3 5 3" xfId="5408"/>
    <cellStyle name="Normal 3 2 2 2 2 3 5 3 2" xfId="13128"/>
    <cellStyle name="Normal 3 2 2 2 2 3 5 4" xfId="7338"/>
    <cellStyle name="Normal 3 2 2 2 2 3 5 4 2" xfId="15058"/>
    <cellStyle name="Normal 3 2 2 2 2 3 5 5" xfId="9268"/>
    <cellStyle name="Normal 3 2 2 2 2 3 6" xfId="2424"/>
    <cellStyle name="Normal 3 2 2 2 2 3 6 2" xfId="10234"/>
    <cellStyle name="Normal 3 2 2 2 2 3 7" xfId="4444"/>
    <cellStyle name="Normal 3 2 2 2 2 3 7 2" xfId="12164"/>
    <cellStyle name="Normal 3 2 2 2 2 3 8" xfId="6374"/>
    <cellStyle name="Normal 3 2 2 2 2 3 8 2" xfId="14094"/>
    <cellStyle name="Normal 3 2 2 2 2 3 9" xfId="8304"/>
    <cellStyle name="Normal 3 2 2 2 2 4" xfId="481"/>
    <cellStyle name="Normal 3 2 2 2 2 4 2" xfId="1029"/>
    <cellStyle name="Normal 3 2 2 2 2 4 2 2" xfId="2017"/>
    <cellStyle name="Normal 3 2 2 2 2 4 2 2 2" xfId="3950"/>
    <cellStyle name="Normal 3 2 2 2 2 4 2 2 2 2" xfId="11760"/>
    <cellStyle name="Normal 3 2 2 2 2 4 2 2 3" xfId="5970"/>
    <cellStyle name="Normal 3 2 2 2 2 4 2 2 3 2" xfId="13690"/>
    <cellStyle name="Normal 3 2 2 2 2 4 2 2 4" xfId="7900"/>
    <cellStyle name="Normal 3 2 2 2 2 4 2 2 4 2" xfId="15620"/>
    <cellStyle name="Normal 3 2 2 2 2 4 2 2 5" xfId="9830"/>
    <cellStyle name="Normal 3 2 2 2 2 4 2 3" xfId="2986"/>
    <cellStyle name="Normal 3 2 2 2 2 4 2 3 2" xfId="10796"/>
    <cellStyle name="Normal 3 2 2 2 2 4 2 4" xfId="5006"/>
    <cellStyle name="Normal 3 2 2 2 2 4 2 4 2" xfId="12726"/>
    <cellStyle name="Normal 3 2 2 2 2 4 2 5" xfId="6936"/>
    <cellStyle name="Normal 3 2 2 2 2 4 2 5 2" xfId="14656"/>
    <cellStyle name="Normal 3 2 2 2 2 4 2 6" xfId="8866"/>
    <cellStyle name="Normal 3 2 2 2 2 4 3" xfId="1535"/>
    <cellStyle name="Normal 3 2 2 2 2 4 3 2" xfId="3468"/>
    <cellStyle name="Normal 3 2 2 2 2 4 3 2 2" xfId="11278"/>
    <cellStyle name="Normal 3 2 2 2 2 4 3 3" xfId="5488"/>
    <cellStyle name="Normal 3 2 2 2 2 4 3 3 2" xfId="13208"/>
    <cellStyle name="Normal 3 2 2 2 2 4 3 4" xfId="7418"/>
    <cellStyle name="Normal 3 2 2 2 2 4 3 4 2" xfId="15138"/>
    <cellStyle name="Normal 3 2 2 2 2 4 3 5" xfId="9348"/>
    <cellStyle name="Normal 3 2 2 2 2 4 4" xfId="2504"/>
    <cellStyle name="Normal 3 2 2 2 2 4 4 2" xfId="10314"/>
    <cellStyle name="Normal 3 2 2 2 2 4 5" xfId="4524"/>
    <cellStyle name="Normal 3 2 2 2 2 4 5 2" xfId="12244"/>
    <cellStyle name="Normal 3 2 2 2 2 4 6" xfId="6454"/>
    <cellStyle name="Normal 3 2 2 2 2 4 6 2" xfId="14174"/>
    <cellStyle name="Normal 3 2 2 2 2 4 7" xfId="8384"/>
    <cellStyle name="Normal 3 2 2 2 2 5" xfId="643"/>
    <cellStyle name="Normal 3 2 2 2 2 5 2" xfId="1190"/>
    <cellStyle name="Normal 3 2 2 2 2 5 2 2" xfId="2177"/>
    <cellStyle name="Normal 3 2 2 2 2 5 2 2 2" xfId="4110"/>
    <cellStyle name="Normal 3 2 2 2 2 5 2 2 2 2" xfId="11920"/>
    <cellStyle name="Normal 3 2 2 2 2 5 2 2 3" xfId="6130"/>
    <cellStyle name="Normal 3 2 2 2 2 5 2 2 3 2" xfId="13850"/>
    <cellStyle name="Normal 3 2 2 2 2 5 2 2 4" xfId="8060"/>
    <cellStyle name="Normal 3 2 2 2 2 5 2 2 4 2" xfId="15780"/>
    <cellStyle name="Normal 3 2 2 2 2 5 2 2 5" xfId="9990"/>
    <cellStyle name="Normal 3 2 2 2 2 5 2 3" xfId="3147"/>
    <cellStyle name="Normal 3 2 2 2 2 5 2 3 2" xfId="10957"/>
    <cellStyle name="Normal 3 2 2 2 2 5 2 4" xfId="5167"/>
    <cellStyle name="Normal 3 2 2 2 2 5 2 4 2" xfId="12887"/>
    <cellStyle name="Normal 3 2 2 2 2 5 2 5" xfId="7097"/>
    <cellStyle name="Normal 3 2 2 2 2 5 2 5 2" xfId="14817"/>
    <cellStyle name="Normal 3 2 2 2 2 5 2 6" xfId="9027"/>
    <cellStyle name="Normal 3 2 2 2 2 5 3" xfId="1696"/>
    <cellStyle name="Normal 3 2 2 2 2 5 3 2" xfId="3629"/>
    <cellStyle name="Normal 3 2 2 2 2 5 3 2 2" xfId="11439"/>
    <cellStyle name="Normal 3 2 2 2 2 5 3 3" xfId="5649"/>
    <cellStyle name="Normal 3 2 2 2 2 5 3 3 2" xfId="13369"/>
    <cellStyle name="Normal 3 2 2 2 2 5 3 4" xfId="7579"/>
    <cellStyle name="Normal 3 2 2 2 2 5 3 4 2" xfId="15299"/>
    <cellStyle name="Normal 3 2 2 2 2 5 3 5" xfId="9509"/>
    <cellStyle name="Normal 3 2 2 2 2 5 4" xfId="2665"/>
    <cellStyle name="Normal 3 2 2 2 2 5 4 2" xfId="10475"/>
    <cellStyle name="Normal 3 2 2 2 2 5 5" xfId="4685"/>
    <cellStyle name="Normal 3 2 2 2 2 5 5 2" xfId="12405"/>
    <cellStyle name="Normal 3 2 2 2 2 5 6" xfId="6615"/>
    <cellStyle name="Normal 3 2 2 2 2 5 6 2" xfId="14335"/>
    <cellStyle name="Normal 3 2 2 2 2 5 7" xfId="8545"/>
    <cellStyle name="Normal 3 2 2 2 2 6" xfId="861"/>
    <cellStyle name="Normal 3 2 2 2 2 6 2" xfId="1857"/>
    <cellStyle name="Normal 3 2 2 2 2 6 2 2" xfId="3790"/>
    <cellStyle name="Normal 3 2 2 2 2 6 2 2 2" xfId="11600"/>
    <cellStyle name="Normal 3 2 2 2 2 6 2 3" xfId="5810"/>
    <cellStyle name="Normal 3 2 2 2 2 6 2 3 2" xfId="13530"/>
    <cellStyle name="Normal 3 2 2 2 2 6 2 4" xfId="7740"/>
    <cellStyle name="Normal 3 2 2 2 2 6 2 4 2" xfId="15460"/>
    <cellStyle name="Normal 3 2 2 2 2 6 2 5" xfId="9670"/>
    <cellStyle name="Normal 3 2 2 2 2 6 3" xfId="2826"/>
    <cellStyle name="Normal 3 2 2 2 2 6 3 2" xfId="10636"/>
    <cellStyle name="Normal 3 2 2 2 2 6 4" xfId="4846"/>
    <cellStyle name="Normal 3 2 2 2 2 6 4 2" xfId="12566"/>
    <cellStyle name="Normal 3 2 2 2 2 6 5" xfId="6776"/>
    <cellStyle name="Normal 3 2 2 2 2 6 5 2" xfId="14496"/>
    <cellStyle name="Normal 3 2 2 2 2 6 6" xfId="8706"/>
    <cellStyle name="Normal 3 2 2 2 2 7" xfId="1375"/>
    <cellStyle name="Normal 3 2 2 2 2 7 2" xfId="3308"/>
    <cellStyle name="Normal 3 2 2 2 2 7 2 2" xfId="11118"/>
    <cellStyle name="Normal 3 2 2 2 2 7 3" xfId="5328"/>
    <cellStyle name="Normal 3 2 2 2 2 7 3 2" xfId="13048"/>
    <cellStyle name="Normal 3 2 2 2 2 7 4" xfId="7258"/>
    <cellStyle name="Normal 3 2 2 2 2 7 4 2" xfId="14978"/>
    <cellStyle name="Normal 3 2 2 2 2 7 5" xfId="9188"/>
    <cellStyle name="Normal 3 2 2 2 2 8" xfId="2344"/>
    <cellStyle name="Normal 3 2 2 2 2 8 2" xfId="10154"/>
    <cellStyle name="Normal 3 2 2 2 2 9" xfId="4364"/>
    <cellStyle name="Normal 3 2 2 2 2 9 2" xfId="12084"/>
    <cellStyle name="Normal 3 2 2 2 3" xfId="341"/>
    <cellStyle name="Normal 3 2 2 2 3 10" xfId="8244"/>
    <cellStyle name="Normal 3 2 2 2 3 2" xfId="421"/>
    <cellStyle name="Normal 3 2 2 2 3 2 2" xfId="581"/>
    <cellStyle name="Normal 3 2 2 2 3 2 2 2" xfId="1129"/>
    <cellStyle name="Normal 3 2 2 2 3 2 2 2 2" xfId="2117"/>
    <cellStyle name="Normal 3 2 2 2 3 2 2 2 2 2" xfId="4050"/>
    <cellStyle name="Normal 3 2 2 2 3 2 2 2 2 2 2" xfId="11860"/>
    <cellStyle name="Normal 3 2 2 2 3 2 2 2 2 3" xfId="6070"/>
    <cellStyle name="Normal 3 2 2 2 3 2 2 2 2 3 2" xfId="13790"/>
    <cellStyle name="Normal 3 2 2 2 3 2 2 2 2 4" xfId="8000"/>
    <cellStyle name="Normal 3 2 2 2 3 2 2 2 2 4 2" xfId="15720"/>
    <cellStyle name="Normal 3 2 2 2 3 2 2 2 2 5" xfId="9930"/>
    <cellStyle name="Normal 3 2 2 2 3 2 2 2 3" xfId="3086"/>
    <cellStyle name="Normal 3 2 2 2 3 2 2 2 3 2" xfId="10896"/>
    <cellStyle name="Normal 3 2 2 2 3 2 2 2 4" xfId="5106"/>
    <cellStyle name="Normal 3 2 2 2 3 2 2 2 4 2" xfId="12826"/>
    <cellStyle name="Normal 3 2 2 2 3 2 2 2 5" xfId="7036"/>
    <cellStyle name="Normal 3 2 2 2 3 2 2 2 5 2" xfId="14756"/>
    <cellStyle name="Normal 3 2 2 2 3 2 2 2 6" xfId="8966"/>
    <cellStyle name="Normal 3 2 2 2 3 2 2 3" xfId="1635"/>
    <cellStyle name="Normal 3 2 2 2 3 2 2 3 2" xfId="3568"/>
    <cellStyle name="Normal 3 2 2 2 3 2 2 3 2 2" xfId="11378"/>
    <cellStyle name="Normal 3 2 2 2 3 2 2 3 3" xfId="5588"/>
    <cellStyle name="Normal 3 2 2 2 3 2 2 3 3 2" xfId="13308"/>
    <cellStyle name="Normal 3 2 2 2 3 2 2 3 4" xfId="7518"/>
    <cellStyle name="Normal 3 2 2 2 3 2 2 3 4 2" xfId="15238"/>
    <cellStyle name="Normal 3 2 2 2 3 2 2 3 5" xfId="9448"/>
    <cellStyle name="Normal 3 2 2 2 3 2 2 4" xfId="2604"/>
    <cellStyle name="Normal 3 2 2 2 3 2 2 4 2" xfId="10414"/>
    <cellStyle name="Normal 3 2 2 2 3 2 2 5" xfId="4624"/>
    <cellStyle name="Normal 3 2 2 2 3 2 2 5 2" xfId="12344"/>
    <cellStyle name="Normal 3 2 2 2 3 2 2 6" xfId="6554"/>
    <cellStyle name="Normal 3 2 2 2 3 2 2 6 2" xfId="14274"/>
    <cellStyle name="Normal 3 2 2 2 3 2 2 7" xfId="8484"/>
    <cellStyle name="Normal 3 2 2 2 3 2 3" xfId="743"/>
    <cellStyle name="Normal 3 2 2 2 3 2 3 2" xfId="1290"/>
    <cellStyle name="Normal 3 2 2 2 3 2 3 2 2" xfId="2277"/>
    <cellStyle name="Normal 3 2 2 2 3 2 3 2 2 2" xfId="4210"/>
    <cellStyle name="Normal 3 2 2 2 3 2 3 2 2 2 2" xfId="12020"/>
    <cellStyle name="Normal 3 2 2 2 3 2 3 2 2 3" xfId="6230"/>
    <cellStyle name="Normal 3 2 2 2 3 2 3 2 2 3 2" xfId="13950"/>
    <cellStyle name="Normal 3 2 2 2 3 2 3 2 2 4" xfId="8160"/>
    <cellStyle name="Normal 3 2 2 2 3 2 3 2 2 4 2" xfId="15880"/>
    <cellStyle name="Normal 3 2 2 2 3 2 3 2 2 5" xfId="10090"/>
    <cellStyle name="Normal 3 2 2 2 3 2 3 2 3" xfId="3247"/>
    <cellStyle name="Normal 3 2 2 2 3 2 3 2 3 2" xfId="11057"/>
    <cellStyle name="Normal 3 2 2 2 3 2 3 2 4" xfId="5267"/>
    <cellStyle name="Normal 3 2 2 2 3 2 3 2 4 2" xfId="12987"/>
    <cellStyle name="Normal 3 2 2 2 3 2 3 2 5" xfId="7197"/>
    <cellStyle name="Normal 3 2 2 2 3 2 3 2 5 2" xfId="14917"/>
    <cellStyle name="Normal 3 2 2 2 3 2 3 2 6" xfId="9127"/>
    <cellStyle name="Normal 3 2 2 2 3 2 3 3" xfId="1796"/>
    <cellStyle name="Normal 3 2 2 2 3 2 3 3 2" xfId="3729"/>
    <cellStyle name="Normal 3 2 2 2 3 2 3 3 2 2" xfId="11539"/>
    <cellStyle name="Normal 3 2 2 2 3 2 3 3 3" xfId="5749"/>
    <cellStyle name="Normal 3 2 2 2 3 2 3 3 3 2" xfId="13469"/>
    <cellStyle name="Normal 3 2 2 2 3 2 3 3 4" xfId="7679"/>
    <cellStyle name="Normal 3 2 2 2 3 2 3 3 4 2" xfId="15399"/>
    <cellStyle name="Normal 3 2 2 2 3 2 3 3 5" xfId="9609"/>
    <cellStyle name="Normal 3 2 2 2 3 2 3 4" xfId="2765"/>
    <cellStyle name="Normal 3 2 2 2 3 2 3 4 2" xfId="10575"/>
    <cellStyle name="Normal 3 2 2 2 3 2 3 5" xfId="4785"/>
    <cellStyle name="Normal 3 2 2 2 3 2 3 5 2" xfId="12505"/>
    <cellStyle name="Normal 3 2 2 2 3 2 3 6" xfId="6715"/>
    <cellStyle name="Normal 3 2 2 2 3 2 3 6 2" xfId="14435"/>
    <cellStyle name="Normal 3 2 2 2 3 2 3 7" xfId="8645"/>
    <cellStyle name="Normal 3 2 2 2 3 2 4" xfId="969"/>
    <cellStyle name="Normal 3 2 2 2 3 2 4 2" xfId="1957"/>
    <cellStyle name="Normal 3 2 2 2 3 2 4 2 2" xfId="3890"/>
    <cellStyle name="Normal 3 2 2 2 3 2 4 2 2 2" xfId="11700"/>
    <cellStyle name="Normal 3 2 2 2 3 2 4 2 3" xfId="5910"/>
    <cellStyle name="Normal 3 2 2 2 3 2 4 2 3 2" xfId="13630"/>
    <cellStyle name="Normal 3 2 2 2 3 2 4 2 4" xfId="7840"/>
    <cellStyle name="Normal 3 2 2 2 3 2 4 2 4 2" xfId="15560"/>
    <cellStyle name="Normal 3 2 2 2 3 2 4 2 5" xfId="9770"/>
    <cellStyle name="Normal 3 2 2 2 3 2 4 3" xfId="2926"/>
    <cellStyle name="Normal 3 2 2 2 3 2 4 3 2" xfId="10736"/>
    <cellStyle name="Normal 3 2 2 2 3 2 4 4" xfId="4946"/>
    <cellStyle name="Normal 3 2 2 2 3 2 4 4 2" xfId="12666"/>
    <cellStyle name="Normal 3 2 2 2 3 2 4 5" xfId="6876"/>
    <cellStyle name="Normal 3 2 2 2 3 2 4 5 2" xfId="14596"/>
    <cellStyle name="Normal 3 2 2 2 3 2 4 6" xfId="8806"/>
    <cellStyle name="Normal 3 2 2 2 3 2 5" xfId="1475"/>
    <cellStyle name="Normal 3 2 2 2 3 2 5 2" xfId="3408"/>
    <cellStyle name="Normal 3 2 2 2 3 2 5 2 2" xfId="11218"/>
    <cellStyle name="Normal 3 2 2 2 3 2 5 3" xfId="5428"/>
    <cellStyle name="Normal 3 2 2 2 3 2 5 3 2" xfId="13148"/>
    <cellStyle name="Normal 3 2 2 2 3 2 5 4" xfId="7358"/>
    <cellStyle name="Normal 3 2 2 2 3 2 5 4 2" xfId="15078"/>
    <cellStyle name="Normal 3 2 2 2 3 2 5 5" xfId="9288"/>
    <cellStyle name="Normal 3 2 2 2 3 2 6" xfId="2444"/>
    <cellStyle name="Normal 3 2 2 2 3 2 6 2" xfId="10254"/>
    <cellStyle name="Normal 3 2 2 2 3 2 7" xfId="4464"/>
    <cellStyle name="Normal 3 2 2 2 3 2 7 2" xfId="12184"/>
    <cellStyle name="Normal 3 2 2 2 3 2 8" xfId="6394"/>
    <cellStyle name="Normal 3 2 2 2 3 2 8 2" xfId="14114"/>
    <cellStyle name="Normal 3 2 2 2 3 2 9" xfId="8324"/>
    <cellStyle name="Normal 3 2 2 2 3 3" xfId="501"/>
    <cellStyle name="Normal 3 2 2 2 3 3 2" xfId="1049"/>
    <cellStyle name="Normal 3 2 2 2 3 3 2 2" xfId="2037"/>
    <cellStyle name="Normal 3 2 2 2 3 3 2 2 2" xfId="3970"/>
    <cellStyle name="Normal 3 2 2 2 3 3 2 2 2 2" xfId="11780"/>
    <cellStyle name="Normal 3 2 2 2 3 3 2 2 3" xfId="5990"/>
    <cellStyle name="Normal 3 2 2 2 3 3 2 2 3 2" xfId="13710"/>
    <cellStyle name="Normal 3 2 2 2 3 3 2 2 4" xfId="7920"/>
    <cellStyle name="Normal 3 2 2 2 3 3 2 2 4 2" xfId="15640"/>
    <cellStyle name="Normal 3 2 2 2 3 3 2 2 5" xfId="9850"/>
    <cellStyle name="Normal 3 2 2 2 3 3 2 3" xfId="3006"/>
    <cellStyle name="Normal 3 2 2 2 3 3 2 3 2" xfId="10816"/>
    <cellStyle name="Normal 3 2 2 2 3 3 2 4" xfId="5026"/>
    <cellStyle name="Normal 3 2 2 2 3 3 2 4 2" xfId="12746"/>
    <cellStyle name="Normal 3 2 2 2 3 3 2 5" xfId="6956"/>
    <cellStyle name="Normal 3 2 2 2 3 3 2 5 2" xfId="14676"/>
    <cellStyle name="Normal 3 2 2 2 3 3 2 6" xfId="8886"/>
    <cellStyle name="Normal 3 2 2 2 3 3 3" xfId="1555"/>
    <cellStyle name="Normal 3 2 2 2 3 3 3 2" xfId="3488"/>
    <cellStyle name="Normal 3 2 2 2 3 3 3 2 2" xfId="11298"/>
    <cellStyle name="Normal 3 2 2 2 3 3 3 3" xfId="5508"/>
    <cellStyle name="Normal 3 2 2 2 3 3 3 3 2" xfId="13228"/>
    <cellStyle name="Normal 3 2 2 2 3 3 3 4" xfId="7438"/>
    <cellStyle name="Normal 3 2 2 2 3 3 3 4 2" xfId="15158"/>
    <cellStyle name="Normal 3 2 2 2 3 3 3 5" xfId="9368"/>
    <cellStyle name="Normal 3 2 2 2 3 3 4" xfId="2524"/>
    <cellStyle name="Normal 3 2 2 2 3 3 4 2" xfId="10334"/>
    <cellStyle name="Normal 3 2 2 2 3 3 5" xfId="4544"/>
    <cellStyle name="Normal 3 2 2 2 3 3 5 2" xfId="12264"/>
    <cellStyle name="Normal 3 2 2 2 3 3 6" xfId="6474"/>
    <cellStyle name="Normal 3 2 2 2 3 3 6 2" xfId="14194"/>
    <cellStyle name="Normal 3 2 2 2 3 3 7" xfId="8404"/>
    <cellStyle name="Normal 3 2 2 2 3 4" xfId="663"/>
    <cellStyle name="Normal 3 2 2 2 3 4 2" xfId="1210"/>
    <cellStyle name="Normal 3 2 2 2 3 4 2 2" xfId="2197"/>
    <cellStyle name="Normal 3 2 2 2 3 4 2 2 2" xfId="4130"/>
    <cellStyle name="Normal 3 2 2 2 3 4 2 2 2 2" xfId="11940"/>
    <cellStyle name="Normal 3 2 2 2 3 4 2 2 3" xfId="6150"/>
    <cellStyle name="Normal 3 2 2 2 3 4 2 2 3 2" xfId="13870"/>
    <cellStyle name="Normal 3 2 2 2 3 4 2 2 4" xfId="8080"/>
    <cellStyle name="Normal 3 2 2 2 3 4 2 2 4 2" xfId="15800"/>
    <cellStyle name="Normal 3 2 2 2 3 4 2 2 5" xfId="10010"/>
    <cellStyle name="Normal 3 2 2 2 3 4 2 3" xfId="3167"/>
    <cellStyle name="Normal 3 2 2 2 3 4 2 3 2" xfId="10977"/>
    <cellStyle name="Normal 3 2 2 2 3 4 2 4" xfId="5187"/>
    <cellStyle name="Normal 3 2 2 2 3 4 2 4 2" xfId="12907"/>
    <cellStyle name="Normal 3 2 2 2 3 4 2 5" xfId="7117"/>
    <cellStyle name="Normal 3 2 2 2 3 4 2 5 2" xfId="14837"/>
    <cellStyle name="Normal 3 2 2 2 3 4 2 6" xfId="9047"/>
    <cellStyle name="Normal 3 2 2 2 3 4 3" xfId="1716"/>
    <cellStyle name="Normal 3 2 2 2 3 4 3 2" xfId="3649"/>
    <cellStyle name="Normal 3 2 2 2 3 4 3 2 2" xfId="11459"/>
    <cellStyle name="Normal 3 2 2 2 3 4 3 3" xfId="5669"/>
    <cellStyle name="Normal 3 2 2 2 3 4 3 3 2" xfId="13389"/>
    <cellStyle name="Normal 3 2 2 2 3 4 3 4" xfId="7599"/>
    <cellStyle name="Normal 3 2 2 2 3 4 3 4 2" xfId="15319"/>
    <cellStyle name="Normal 3 2 2 2 3 4 3 5" xfId="9529"/>
    <cellStyle name="Normal 3 2 2 2 3 4 4" xfId="2685"/>
    <cellStyle name="Normal 3 2 2 2 3 4 4 2" xfId="10495"/>
    <cellStyle name="Normal 3 2 2 2 3 4 5" xfId="4705"/>
    <cellStyle name="Normal 3 2 2 2 3 4 5 2" xfId="12425"/>
    <cellStyle name="Normal 3 2 2 2 3 4 6" xfId="6635"/>
    <cellStyle name="Normal 3 2 2 2 3 4 6 2" xfId="14355"/>
    <cellStyle name="Normal 3 2 2 2 3 4 7" xfId="8565"/>
    <cellStyle name="Normal 3 2 2 2 3 5" xfId="889"/>
    <cellStyle name="Normal 3 2 2 2 3 5 2" xfId="1877"/>
    <cellStyle name="Normal 3 2 2 2 3 5 2 2" xfId="3810"/>
    <cellStyle name="Normal 3 2 2 2 3 5 2 2 2" xfId="11620"/>
    <cellStyle name="Normal 3 2 2 2 3 5 2 3" xfId="5830"/>
    <cellStyle name="Normal 3 2 2 2 3 5 2 3 2" xfId="13550"/>
    <cellStyle name="Normal 3 2 2 2 3 5 2 4" xfId="7760"/>
    <cellStyle name="Normal 3 2 2 2 3 5 2 4 2" xfId="15480"/>
    <cellStyle name="Normal 3 2 2 2 3 5 2 5" xfId="9690"/>
    <cellStyle name="Normal 3 2 2 2 3 5 3" xfId="2846"/>
    <cellStyle name="Normal 3 2 2 2 3 5 3 2" xfId="10656"/>
    <cellStyle name="Normal 3 2 2 2 3 5 4" xfId="4866"/>
    <cellStyle name="Normal 3 2 2 2 3 5 4 2" xfId="12586"/>
    <cellStyle name="Normal 3 2 2 2 3 5 5" xfId="6796"/>
    <cellStyle name="Normal 3 2 2 2 3 5 5 2" xfId="14516"/>
    <cellStyle name="Normal 3 2 2 2 3 5 6" xfId="8726"/>
    <cellStyle name="Normal 3 2 2 2 3 6" xfId="1395"/>
    <cellStyle name="Normal 3 2 2 2 3 6 2" xfId="3328"/>
    <cellStyle name="Normal 3 2 2 2 3 6 2 2" xfId="11138"/>
    <cellStyle name="Normal 3 2 2 2 3 6 3" xfId="5348"/>
    <cellStyle name="Normal 3 2 2 2 3 6 3 2" xfId="13068"/>
    <cellStyle name="Normal 3 2 2 2 3 6 4" xfId="7278"/>
    <cellStyle name="Normal 3 2 2 2 3 6 4 2" xfId="14998"/>
    <cellStyle name="Normal 3 2 2 2 3 6 5" xfId="9208"/>
    <cellStyle name="Normal 3 2 2 2 3 7" xfId="2364"/>
    <cellStyle name="Normal 3 2 2 2 3 7 2" xfId="10174"/>
    <cellStyle name="Normal 3 2 2 2 3 8" xfId="4384"/>
    <cellStyle name="Normal 3 2 2 2 3 8 2" xfId="12104"/>
    <cellStyle name="Normal 3 2 2 2 3 9" xfId="6314"/>
    <cellStyle name="Normal 3 2 2 2 3 9 2" xfId="14034"/>
    <cellStyle name="Normal 3 2 2 2 4" xfId="381"/>
    <cellStyle name="Normal 3 2 2 2 4 2" xfId="541"/>
    <cellStyle name="Normal 3 2 2 2 4 2 2" xfId="1089"/>
    <cellStyle name="Normal 3 2 2 2 4 2 2 2" xfId="2077"/>
    <cellStyle name="Normal 3 2 2 2 4 2 2 2 2" xfId="4010"/>
    <cellStyle name="Normal 3 2 2 2 4 2 2 2 2 2" xfId="11820"/>
    <cellStyle name="Normal 3 2 2 2 4 2 2 2 3" xfId="6030"/>
    <cellStyle name="Normal 3 2 2 2 4 2 2 2 3 2" xfId="13750"/>
    <cellStyle name="Normal 3 2 2 2 4 2 2 2 4" xfId="7960"/>
    <cellStyle name="Normal 3 2 2 2 4 2 2 2 4 2" xfId="15680"/>
    <cellStyle name="Normal 3 2 2 2 4 2 2 2 5" xfId="9890"/>
    <cellStyle name="Normal 3 2 2 2 4 2 2 3" xfId="3046"/>
    <cellStyle name="Normal 3 2 2 2 4 2 2 3 2" xfId="10856"/>
    <cellStyle name="Normal 3 2 2 2 4 2 2 4" xfId="5066"/>
    <cellStyle name="Normal 3 2 2 2 4 2 2 4 2" xfId="12786"/>
    <cellStyle name="Normal 3 2 2 2 4 2 2 5" xfId="6996"/>
    <cellStyle name="Normal 3 2 2 2 4 2 2 5 2" xfId="14716"/>
    <cellStyle name="Normal 3 2 2 2 4 2 2 6" xfId="8926"/>
    <cellStyle name="Normal 3 2 2 2 4 2 3" xfId="1595"/>
    <cellStyle name="Normal 3 2 2 2 4 2 3 2" xfId="3528"/>
    <cellStyle name="Normal 3 2 2 2 4 2 3 2 2" xfId="11338"/>
    <cellStyle name="Normal 3 2 2 2 4 2 3 3" xfId="5548"/>
    <cellStyle name="Normal 3 2 2 2 4 2 3 3 2" xfId="13268"/>
    <cellStyle name="Normal 3 2 2 2 4 2 3 4" xfId="7478"/>
    <cellStyle name="Normal 3 2 2 2 4 2 3 4 2" xfId="15198"/>
    <cellStyle name="Normal 3 2 2 2 4 2 3 5" xfId="9408"/>
    <cellStyle name="Normal 3 2 2 2 4 2 4" xfId="2564"/>
    <cellStyle name="Normal 3 2 2 2 4 2 4 2" xfId="10374"/>
    <cellStyle name="Normal 3 2 2 2 4 2 5" xfId="4584"/>
    <cellStyle name="Normal 3 2 2 2 4 2 5 2" xfId="12304"/>
    <cellStyle name="Normal 3 2 2 2 4 2 6" xfId="6514"/>
    <cellStyle name="Normal 3 2 2 2 4 2 6 2" xfId="14234"/>
    <cellStyle name="Normal 3 2 2 2 4 2 7" xfId="8444"/>
    <cellStyle name="Normal 3 2 2 2 4 3" xfId="703"/>
    <cellStyle name="Normal 3 2 2 2 4 3 2" xfId="1250"/>
    <cellStyle name="Normal 3 2 2 2 4 3 2 2" xfId="2237"/>
    <cellStyle name="Normal 3 2 2 2 4 3 2 2 2" xfId="4170"/>
    <cellStyle name="Normal 3 2 2 2 4 3 2 2 2 2" xfId="11980"/>
    <cellStyle name="Normal 3 2 2 2 4 3 2 2 3" xfId="6190"/>
    <cellStyle name="Normal 3 2 2 2 4 3 2 2 3 2" xfId="13910"/>
    <cellStyle name="Normal 3 2 2 2 4 3 2 2 4" xfId="8120"/>
    <cellStyle name="Normal 3 2 2 2 4 3 2 2 4 2" xfId="15840"/>
    <cellStyle name="Normal 3 2 2 2 4 3 2 2 5" xfId="10050"/>
    <cellStyle name="Normal 3 2 2 2 4 3 2 3" xfId="3207"/>
    <cellStyle name="Normal 3 2 2 2 4 3 2 3 2" xfId="11017"/>
    <cellStyle name="Normal 3 2 2 2 4 3 2 4" xfId="5227"/>
    <cellStyle name="Normal 3 2 2 2 4 3 2 4 2" xfId="12947"/>
    <cellStyle name="Normal 3 2 2 2 4 3 2 5" xfId="7157"/>
    <cellStyle name="Normal 3 2 2 2 4 3 2 5 2" xfId="14877"/>
    <cellStyle name="Normal 3 2 2 2 4 3 2 6" xfId="9087"/>
    <cellStyle name="Normal 3 2 2 2 4 3 3" xfId="1756"/>
    <cellStyle name="Normal 3 2 2 2 4 3 3 2" xfId="3689"/>
    <cellStyle name="Normal 3 2 2 2 4 3 3 2 2" xfId="11499"/>
    <cellStyle name="Normal 3 2 2 2 4 3 3 3" xfId="5709"/>
    <cellStyle name="Normal 3 2 2 2 4 3 3 3 2" xfId="13429"/>
    <cellStyle name="Normal 3 2 2 2 4 3 3 4" xfId="7639"/>
    <cellStyle name="Normal 3 2 2 2 4 3 3 4 2" xfId="15359"/>
    <cellStyle name="Normal 3 2 2 2 4 3 3 5" xfId="9569"/>
    <cellStyle name="Normal 3 2 2 2 4 3 4" xfId="2725"/>
    <cellStyle name="Normal 3 2 2 2 4 3 4 2" xfId="10535"/>
    <cellStyle name="Normal 3 2 2 2 4 3 5" xfId="4745"/>
    <cellStyle name="Normal 3 2 2 2 4 3 5 2" xfId="12465"/>
    <cellStyle name="Normal 3 2 2 2 4 3 6" xfId="6675"/>
    <cellStyle name="Normal 3 2 2 2 4 3 6 2" xfId="14395"/>
    <cellStyle name="Normal 3 2 2 2 4 3 7" xfId="8605"/>
    <cellStyle name="Normal 3 2 2 2 4 4" xfId="929"/>
    <cellStyle name="Normal 3 2 2 2 4 4 2" xfId="1917"/>
    <cellStyle name="Normal 3 2 2 2 4 4 2 2" xfId="3850"/>
    <cellStyle name="Normal 3 2 2 2 4 4 2 2 2" xfId="11660"/>
    <cellStyle name="Normal 3 2 2 2 4 4 2 3" xfId="5870"/>
    <cellStyle name="Normal 3 2 2 2 4 4 2 3 2" xfId="13590"/>
    <cellStyle name="Normal 3 2 2 2 4 4 2 4" xfId="7800"/>
    <cellStyle name="Normal 3 2 2 2 4 4 2 4 2" xfId="15520"/>
    <cellStyle name="Normal 3 2 2 2 4 4 2 5" xfId="9730"/>
    <cellStyle name="Normal 3 2 2 2 4 4 3" xfId="2886"/>
    <cellStyle name="Normal 3 2 2 2 4 4 3 2" xfId="10696"/>
    <cellStyle name="Normal 3 2 2 2 4 4 4" xfId="4906"/>
    <cellStyle name="Normal 3 2 2 2 4 4 4 2" xfId="12626"/>
    <cellStyle name="Normal 3 2 2 2 4 4 5" xfId="6836"/>
    <cellStyle name="Normal 3 2 2 2 4 4 5 2" xfId="14556"/>
    <cellStyle name="Normal 3 2 2 2 4 4 6" xfId="8766"/>
    <cellStyle name="Normal 3 2 2 2 4 5" xfId="1435"/>
    <cellStyle name="Normal 3 2 2 2 4 5 2" xfId="3368"/>
    <cellStyle name="Normal 3 2 2 2 4 5 2 2" xfId="11178"/>
    <cellStyle name="Normal 3 2 2 2 4 5 3" xfId="5388"/>
    <cellStyle name="Normal 3 2 2 2 4 5 3 2" xfId="13108"/>
    <cellStyle name="Normal 3 2 2 2 4 5 4" xfId="7318"/>
    <cellStyle name="Normal 3 2 2 2 4 5 4 2" xfId="15038"/>
    <cellStyle name="Normal 3 2 2 2 4 5 5" xfId="9248"/>
    <cellStyle name="Normal 3 2 2 2 4 6" xfId="2404"/>
    <cellStyle name="Normal 3 2 2 2 4 6 2" xfId="10214"/>
    <cellStyle name="Normal 3 2 2 2 4 7" xfId="4424"/>
    <cellStyle name="Normal 3 2 2 2 4 7 2" xfId="12144"/>
    <cellStyle name="Normal 3 2 2 2 4 8" xfId="6354"/>
    <cellStyle name="Normal 3 2 2 2 4 8 2" xfId="14074"/>
    <cellStyle name="Normal 3 2 2 2 4 9" xfId="8284"/>
    <cellStyle name="Normal 3 2 2 2 5" xfId="461"/>
    <cellStyle name="Normal 3 2 2 2 5 2" xfId="1009"/>
    <cellStyle name="Normal 3 2 2 2 5 2 2" xfId="1997"/>
    <cellStyle name="Normal 3 2 2 2 5 2 2 2" xfId="3930"/>
    <cellStyle name="Normal 3 2 2 2 5 2 2 2 2" xfId="11740"/>
    <cellStyle name="Normal 3 2 2 2 5 2 2 3" xfId="5950"/>
    <cellStyle name="Normal 3 2 2 2 5 2 2 3 2" xfId="13670"/>
    <cellStyle name="Normal 3 2 2 2 5 2 2 4" xfId="7880"/>
    <cellStyle name="Normal 3 2 2 2 5 2 2 4 2" xfId="15600"/>
    <cellStyle name="Normal 3 2 2 2 5 2 2 5" xfId="9810"/>
    <cellStyle name="Normal 3 2 2 2 5 2 3" xfId="2966"/>
    <cellStyle name="Normal 3 2 2 2 5 2 3 2" xfId="10776"/>
    <cellStyle name="Normal 3 2 2 2 5 2 4" xfId="4986"/>
    <cellStyle name="Normal 3 2 2 2 5 2 4 2" xfId="12706"/>
    <cellStyle name="Normal 3 2 2 2 5 2 5" xfId="6916"/>
    <cellStyle name="Normal 3 2 2 2 5 2 5 2" xfId="14636"/>
    <cellStyle name="Normal 3 2 2 2 5 2 6" xfId="8846"/>
    <cellStyle name="Normal 3 2 2 2 5 3" xfId="1515"/>
    <cellStyle name="Normal 3 2 2 2 5 3 2" xfId="3448"/>
    <cellStyle name="Normal 3 2 2 2 5 3 2 2" xfId="11258"/>
    <cellStyle name="Normal 3 2 2 2 5 3 3" xfId="5468"/>
    <cellStyle name="Normal 3 2 2 2 5 3 3 2" xfId="13188"/>
    <cellStyle name="Normal 3 2 2 2 5 3 4" xfId="7398"/>
    <cellStyle name="Normal 3 2 2 2 5 3 4 2" xfId="15118"/>
    <cellStyle name="Normal 3 2 2 2 5 3 5" xfId="9328"/>
    <cellStyle name="Normal 3 2 2 2 5 4" xfId="2484"/>
    <cellStyle name="Normal 3 2 2 2 5 4 2" xfId="10294"/>
    <cellStyle name="Normal 3 2 2 2 5 5" xfId="4504"/>
    <cellStyle name="Normal 3 2 2 2 5 5 2" xfId="12224"/>
    <cellStyle name="Normal 3 2 2 2 5 6" xfId="6434"/>
    <cellStyle name="Normal 3 2 2 2 5 6 2" xfId="14154"/>
    <cellStyle name="Normal 3 2 2 2 5 7" xfId="8364"/>
    <cellStyle name="Normal 3 2 2 2 6" xfId="623"/>
    <cellStyle name="Normal 3 2 2 2 6 2" xfId="1170"/>
    <cellStyle name="Normal 3 2 2 2 6 2 2" xfId="2157"/>
    <cellStyle name="Normal 3 2 2 2 6 2 2 2" xfId="4090"/>
    <cellStyle name="Normal 3 2 2 2 6 2 2 2 2" xfId="11900"/>
    <cellStyle name="Normal 3 2 2 2 6 2 2 3" xfId="6110"/>
    <cellStyle name="Normal 3 2 2 2 6 2 2 3 2" xfId="13830"/>
    <cellStyle name="Normal 3 2 2 2 6 2 2 4" xfId="8040"/>
    <cellStyle name="Normal 3 2 2 2 6 2 2 4 2" xfId="15760"/>
    <cellStyle name="Normal 3 2 2 2 6 2 2 5" xfId="9970"/>
    <cellStyle name="Normal 3 2 2 2 6 2 3" xfId="3127"/>
    <cellStyle name="Normal 3 2 2 2 6 2 3 2" xfId="10937"/>
    <cellStyle name="Normal 3 2 2 2 6 2 4" xfId="5147"/>
    <cellStyle name="Normal 3 2 2 2 6 2 4 2" xfId="12867"/>
    <cellStyle name="Normal 3 2 2 2 6 2 5" xfId="7077"/>
    <cellStyle name="Normal 3 2 2 2 6 2 5 2" xfId="14797"/>
    <cellStyle name="Normal 3 2 2 2 6 2 6" xfId="9007"/>
    <cellStyle name="Normal 3 2 2 2 6 3" xfId="1676"/>
    <cellStyle name="Normal 3 2 2 2 6 3 2" xfId="3609"/>
    <cellStyle name="Normal 3 2 2 2 6 3 2 2" xfId="11419"/>
    <cellStyle name="Normal 3 2 2 2 6 3 3" xfId="5629"/>
    <cellStyle name="Normal 3 2 2 2 6 3 3 2" xfId="13349"/>
    <cellStyle name="Normal 3 2 2 2 6 3 4" xfId="7559"/>
    <cellStyle name="Normal 3 2 2 2 6 3 4 2" xfId="15279"/>
    <cellStyle name="Normal 3 2 2 2 6 3 5" xfId="9489"/>
    <cellStyle name="Normal 3 2 2 2 6 4" xfId="2645"/>
    <cellStyle name="Normal 3 2 2 2 6 4 2" xfId="10455"/>
    <cellStyle name="Normal 3 2 2 2 6 5" xfId="4665"/>
    <cellStyle name="Normal 3 2 2 2 6 5 2" xfId="12385"/>
    <cellStyle name="Normal 3 2 2 2 6 6" xfId="6595"/>
    <cellStyle name="Normal 3 2 2 2 6 6 2" xfId="14315"/>
    <cellStyle name="Normal 3 2 2 2 6 7" xfId="8525"/>
    <cellStyle name="Normal 3 2 2 2 7" xfId="839"/>
    <cellStyle name="Normal 3 2 2 2 7 2" xfId="1837"/>
    <cellStyle name="Normal 3 2 2 2 7 2 2" xfId="3770"/>
    <cellStyle name="Normal 3 2 2 2 7 2 2 2" xfId="11580"/>
    <cellStyle name="Normal 3 2 2 2 7 2 3" xfId="5790"/>
    <cellStyle name="Normal 3 2 2 2 7 2 3 2" xfId="13510"/>
    <cellStyle name="Normal 3 2 2 2 7 2 4" xfId="7720"/>
    <cellStyle name="Normal 3 2 2 2 7 2 4 2" xfId="15440"/>
    <cellStyle name="Normal 3 2 2 2 7 2 5" xfId="9650"/>
    <cellStyle name="Normal 3 2 2 2 7 3" xfId="2806"/>
    <cellStyle name="Normal 3 2 2 2 7 3 2" xfId="10616"/>
    <cellStyle name="Normal 3 2 2 2 7 4" xfId="4826"/>
    <cellStyle name="Normal 3 2 2 2 7 4 2" xfId="12546"/>
    <cellStyle name="Normal 3 2 2 2 7 5" xfId="6756"/>
    <cellStyle name="Normal 3 2 2 2 7 5 2" xfId="14476"/>
    <cellStyle name="Normal 3 2 2 2 7 6" xfId="8686"/>
    <cellStyle name="Normal 3 2 2 2 8" xfId="1355"/>
    <cellStyle name="Normal 3 2 2 2 8 2" xfId="3288"/>
    <cellStyle name="Normal 3 2 2 2 8 2 2" xfId="11098"/>
    <cellStyle name="Normal 3 2 2 2 8 3" xfId="5308"/>
    <cellStyle name="Normal 3 2 2 2 8 3 2" xfId="13028"/>
    <cellStyle name="Normal 3 2 2 2 8 4" xfId="7238"/>
    <cellStyle name="Normal 3 2 2 2 8 4 2" xfId="14958"/>
    <cellStyle name="Normal 3 2 2 2 8 5" xfId="9168"/>
    <cellStyle name="Normal 3 2 2 2 9" xfId="2324"/>
    <cellStyle name="Normal 3 2 2 2 9 2" xfId="10134"/>
    <cellStyle name="Normal 3 2 2 3" xfId="266"/>
    <cellStyle name="Normal 3 2 2 3 10" xfId="6284"/>
    <cellStyle name="Normal 3 2 2 3 10 2" xfId="14004"/>
    <cellStyle name="Normal 3 2 2 3 11" xfId="8214"/>
    <cellStyle name="Normal 3 2 2 3 2" xfId="351"/>
    <cellStyle name="Normal 3 2 2 3 2 10" xfId="8254"/>
    <cellStyle name="Normal 3 2 2 3 2 2" xfId="431"/>
    <cellStyle name="Normal 3 2 2 3 2 2 2" xfId="591"/>
    <cellStyle name="Normal 3 2 2 3 2 2 2 2" xfId="1139"/>
    <cellStyle name="Normal 3 2 2 3 2 2 2 2 2" xfId="2127"/>
    <cellStyle name="Normal 3 2 2 3 2 2 2 2 2 2" xfId="4060"/>
    <cellStyle name="Normal 3 2 2 3 2 2 2 2 2 2 2" xfId="11870"/>
    <cellStyle name="Normal 3 2 2 3 2 2 2 2 2 3" xfId="6080"/>
    <cellStyle name="Normal 3 2 2 3 2 2 2 2 2 3 2" xfId="13800"/>
    <cellStyle name="Normal 3 2 2 3 2 2 2 2 2 4" xfId="8010"/>
    <cellStyle name="Normal 3 2 2 3 2 2 2 2 2 4 2" xfId="15730"/>
    <cellStyle name="Normal 3 2 2 3 2 2 2 2 2 5" xfId="9940"/>
    <cellStyle name="Normal 3 2 2 3 2 2 2 2 3" xfId="3096"/>
    <cellStyle name="Normal 3 2 2 3 2 2 2 2 3 2" xfId="10906"/>
    <cellStyle name="Normal 3 2 2 3 2 2 2 2 4" xfId="5116"/>
    <cellStyle name="Normal 3 2 2 3 2 2 2 2 4 2" xfId="12836"/>
    <cellStyle name="Normal 3 2 2 3 2 2 2 2 5" xfId="7046"/>
    <cellStyle name="Normal 3 2 2 3 2 2 2 2 5 2" xfId="14766"/>
    <cellStyle name="Normal 3 2 2 3 2 2 2 2 6" xfId="8976"/>
    <cellStyle name="Normal 3 2 2 3 2 2 2 3" xfId="1645"/>
    <cellStyle name="Normal 3 2 2 3 2 2 2 3 2" xfId="3578"/>
    <cellStyle name="Normal 3 2 2 3 2 2 2 3 2 2" xfId="11388"/>
    <cellStyle name="Normal 3 2 2 3 2 2 2 3 3" xfId="5598"/>
    <cellStyle name="Normal 3 2 2 3 2 2 2 3 3 2" xfId="13318"/>
    <cellStyle name="Normal 3 2 2 3 2 2 2 3 4" xfId="7528"/>
    <cellStyle name="Normal 3 2 2 3 2 2 2 3 4 2" xfId="15248"/>
    <cellStyle name="Normal 3 2 2 3 2 2 2 3 5" xfId="9458"/>
    <cellStyle name="Normal 3 2 2 3 2 2 2 4" xfId="2614"/>
    <cellStyle name="Normal 3 2 2 3 2 2 2 4 2" xfId="10424"/>
    <cellStyle name="Normal 3 2 2 3 2 2 2 5" xfId="4634"/>
    <cellStyle name="Normal 3 2 2 3 2 2 2 5 2" xfId="12354"/>
    <cellStyle name="Normal 3 2 2 3 2 2 2 6" xfId="6564"/>
    <cellStyle name="Normal 3 2 2 3 2 2 2 6 2" xfId="14284"/>
    <cellStyle name="Normal 3 2 2 3 2 2 2 7" xfId="8494"/>
    <cellStyle name="Normal 3 2 2 3 2 2 3" xfId="753"/>
    <cellStyle name="Normal 3 2 2 3 2 2 3 2" xfId="1300"/>
    <cellStyle name="Normal 3 2 2 3 2 2 3 2 2" xfId="2287"/>
    <cellStyle name="Normal 3 2 2 3 2 2 3 2 2 2" xfId="4220"/>
    <cellStyle name="Normal 3 2 2 3 2 2 3 2 2 2 2" xfId="12030"/>
    <cellStyle name="Normal 3 2 2 3 2 2 3 2 2 3" xfId="6240"/>
    <cellStyle name="Normal 3 2 2 3 2 2 3 2 2 3 2" xfId="13960"/>
    <cellStyle name="Normal 3 2 2 3 2 2 3 2 2 4" xfId="8170"/>
    <cellStyle name="Normal 3 2 2 3 2 2 3 2 2 4 2" xfId="15890"/>
    <cellStyle name="Normal 3 2 2 3 2 2 3 2 2 5" xfId="10100"/>
    <cellStyle name="Normal 3 2 2 3 2 2 3 2 3" xfId="3257"/>
    <cellStyle name="Normal 3 2 2 3 2 2 3 2 3 2" xfId="11067"/>
    <cellStyle name="Normal 3 2 2 3 2 2 3 2 4" xfId="5277"/>
    <cellStyle name="Normal 3 2 2 3 2 2 3 2 4 2" xfId="12997"/>
    <cellStyle name="Normal 3 2 2 3 2 2 3 2 5" xfId="7207"/>
    <cellStyle name="Normal 3 2 2 3 2 2 3 2 5 2" xfId="14927"/>
    <cellStyle name="Normal 3 2 2 3 2 2 3 2 6" xfId="9137"/>
    <cellStyle name="Normal 3 2 2 3 2 2 3 3" xfId="1806"/>
    <cellStyle name="Normal 3 2 2 3 2 2 3 3 2" xfId="3739"/>
    <cellStyle name="Normal 3 2 2 3 2 2 3 3 2 2" xfId="11549"/>
    <cellStyle name="Normal 3 2 2 3 2 2 3 3 3" xfId="5759"/>
    <cellStyle name="Normal 3 2 2 3 2 2 3 3 3 2" xfId="13479"/>
    <cellStyle name="Normal 3 2 2 3 2 2 3 3 4" xfId="7689"/>
    <cellStyle name="Normal 3 2 2 3 2 2 3 3 4 2" xfId="15409"/>
    <cellStyle name="Normal 3 2 2 3 2 2 3 3 5" xfId="9619"/>
    <cellStyle name="Normal 3 2 2 3 2 2 3 4" xfId="2775"/>
    <cellStyle name="Normal 3 2 2 3 2 2 3 4 2" xfId="10585"/>
    <cellStyle name="Normal 3 2 2 3 2 2 3 5" xfId="4795"/>
    <cellStyle name="Normal 3 2 2 3 2 2 3 5 2" xfId="12515"/>
    <cellStyle name="Normal 3 2 2 3 2 2 3 6" xfId="6725"/>
    <cellStyle name="Normal 3 2 2 3 2 2 3 6 2" xfId="14445"/>
    <cellStyle name="Normal 3 2 2 3 2 2 3 7" xfId="8655"/>
    <cellStyle name="Normal 3 2 2 3 2 2 4" xfId="979"/>
    <cellStyle name="Normal 3 2 2 3 2 2 4 2" xfId="1967"/>
    <cellStyle name="Normal 3 2 2 3 2 2 4 2 2" xfId="3900"/>
    <cellStyle name="Normal 3 2 2 3 2 2 4 2 2 2" xfId="11710"/>
    <cellStyle name="Normal 3 2 2 3 2 2 4 2 3" xfId="5920"/>
    <cellStyle name="Normal 3 2 2 3 2 2 4 2 3 2" xfId="13640"/>
    <cellStyle name="Normal 3 2 2 3 2 2 4 2 4" xfId="7850"/>
    <cellStyle name="Normal 3 2 2 3 2 2 4 2 4 2" xfId="15570"/>
    <cellStyle name="Normal 3 2 2 3 2 2 4 2 5" xfId="9780"/>
    <cellStyle name="Normal 3 2 2 3 2 2 4 3" xfId="2936"/>
    <cellStyle name="Normal 3 2 2 3 2 2 4 3 2" xfId="10746"/>
    <cellStyle name="Normal 3 2 2 3 2 2 4 4" xfId="4956"/>
    <cellStyle name="Normal 3 2 2 3 2 2 4 4 2" xfId="12676"/>
    <cellStyle name="Normal 3 2 2 3 2 2 4 5" xfId="6886"/>
    <cellStyle name="Normal 3 2 2 3 2 2 4 5 2" xfId="14606"/>
    <cellStyle name="Normal 3 2 2 3 2 2 4 6" xfId="8816"/>
    <cellStyle name="Normal 3 2 2 3 2 2 5" xfId="1485"/>
    <cellStyle name="Normal 3 2 2 3 2 2 5 2" xfId="3418"/>
    <cellStyle name="Normal 3 2 2 3 2 2 5 2 2" xfId="11228"/>
    <cellStyle name="Normal 3 2 2 3 2 2 5 3" xfId="5438"/>
    <cellStyle name="Normal 3 2 2 3 2 2 5 3 2" xfId="13158"/>
    <cellStyle name="Normal 3 2 2 3 2 2 5 4" xfId="7368"/>
    <cellStyle name="Normal 3 2 2 3 2 2 5 4 2" xfId="15088"/>
    <cellStyle name="Normal 3 2 2 3 2 2 5 5" xfId="9298"/>
    <cellStyle name="Normal 3 2 2 3 2 2 6" xfId="2454"/>
    <cellStyle name="Normal 3 2 2 3 2 2 6 2" xfId="10264"/>
    <cellStyle name="Normal 3 2 2 3 2 2 7" xfId="4474"/>
    <cellStyle name="Normal 3 2 2 3 2 2 7 2" xfId="12194"/>
    <cellStyle name="Normal 3 2 2 3 2 2 8" xfId="6404"/>
    <cellStyle name="Normal 3 2 2 3 2 2 8 2" xfId="14124"/>
    <cellStyle name="Normal 3 2 2 3 2 2 9" xfId="8334"/>
    <cellStyle name="Normal 3 2 2 3 2 3" xfId="511"/>
    <cellStyle name="Normal 3 2 2 3 2 3 2" xfId="1059"/>
    <cellStyle name="Normal 3 2 2 3 2 3 2 2" xfId="2047"/>
    <cellStyle name="Normal 3 2 2 3 2 3 2 2 2" xfId="3980"/>
    <cellStyle name="Normal 3 2 2 3 2 3 2 2 2 2" xfId="11790"/>
    <cellStyle name="Normal 3 2 2 3 2 3 2 2 3" xfId="6000"/>
    <cellStyle name="Normal 3 2 2 3 2 3 2 2 3 2" xfId="13720"/>
    <cellStyle name="Normal 3 2 2 3 2 3 2 2 4" xfId="7930"/>
    <cellStyle name="Normal 3 2 2 3 2 3 2 2 4 2" xfId="15650"/>
    <cellStyle name="Normal 3 2 2 3 2 3 2 2 5" xfId="9860"/>
    <cellStyle name="Normal 3 2 2 3 2 3 2 3" xfId="3016"/>
    <cellStyle name="Normal 3 2 2 3 2 3 2 3 2" xfId="10826"/>
    <cellStyle name="Normal 3 2 2 3 2 3 2 4" xfId="5036"/>
    <cellStyle name="Normal 3 2 2 3 2 3 2 4 2" xfId="12756"/>
    <cellStyle name="Normal 3 2 2 3 2 3 2 5" xfId="6966"/>
    <cellStyle name="Normal 3 2 2 3 2 3 2 5 2" xfId="14686"/>
    <cellStyle name="Normal 3 2 2 3 2 3 2 6" xfId="8896"/>
    <cellStyle name="Normal 3 2 2 3 2 3 3" xfId="1565"/>
    <cellStyle name="Normal 3 2 2 3 2 3 3 2" xfId="3498"/>
    <cellStyle name="Normal 3 2 2 3 2 3 3 2 2" xfId="11308"/>
    <cellStyle name="Normal 3 2 2 3 2 3 3 3" xfId="5518"/>
    <cellStyle name="Normal 3 2 2 3 2 3 3 3 2" xfId="13238"/>
    <cellStyle name="Normal 3 2 2 3 2 3 3 4" xfId="7448"/>
    <cellStyle name="Normal 3 2 2 3 2 3 3 4 2" xfId="15168"/>
    <cellStyle name="Normal 3 2 2 3 2 3 3 5" xfId="9378"/>
    <cellStyle name="Normal 3 2 2 3 2 3 4" xfId="2534"/>
    <cellStyle name="Normal 3 2 2 3 2 3 4 2" xfId="10344"/>
    <cellStyle name="Normal 3 2 2 3 2 3 5" xfId="4554"/>
    <cellStyle name="Normal 3 2 2 3 2 3 5 2" xfId="12274"/>
    <cellStyle name="Normal 3 2 2 3 2 3 6" xfId="6484"/>
    <cellStyle name="Normal 3 2 2 3 2 3 6 2" xfId="14204"/>
    <cellStyle name="Normal 3 2 2 3 2 3 7" xfId="8414"/>
    <cellStyle name="Normal 3 2 2 3 2 4" xfId="673"/>
    <cellStyle name="Normal 3 2 2 3 2 4 2" xfId="1220"/>
    <cellStyle name="Normal 3 2 2 3 2 4 2 2" xfId="2207"/>
    <cellStyle name="Normal 3 2 2 3 2 4 2 2 2" xfId="4140"/>
    <cellStyle name="Normal 3 2 2 3 2 4 2 2 2 2" xfId="11950"/>
    <cellStyle name="Normal 3 2 2 3 2 4 2 2 3" xfId="6160"/>
    <cellStyle name="Normal 3 2 2 3 2 4 2 2 3 2" xfId="13880"/>
    <cellStyle name="Normal 3 2 2 3 2 4 2 2 4" xfId="8090"/>
    <cellStyle name="Normal 3 2 2 3 2 4 2 2 4 2" xfId="15810"/>
    <cellStyle name="Normal 3 2 2 3 2 4 2 2 5" xfId="10020"/>
    <cellStyle name="Normal 3 2 2 3 2 4 2 3" xfId="3177"/>
    <cellStyle name="Normal 3 2 2 3 2 4 2 3 2" xfId="10987"/>
    <cellStyle name="Normal 3 2 2 3 2 4 2 4" xfId="5197"/>
    <cellStyle name="Normal 3 2 2 3 2 4 2 4 2" xfId="12917"/>
    <cellStyle name="Normal 3 2 2 3 2 4 2 5" xfId="7127"/>
    <cellStyle name="Normal 3 2 2 3 2 4 2 5 2" xfId="14847"/>
    <cellStyle name="Normal 3 2 2 3 2 4 2 6" xfId="9057"/>
    <cellStyle name="Normal 3 2 2 3 2 4 3" xfId="1726"/>
    <cellStyle name="Normal 3 2 2 3 2 4 3 2" xfId="3659"/>
    <cellStyle name="Normal 3 2 2 3 2 4 3 2 2" xfId="11469"/>
    <cellStyle name="Normal 3 2 2 3 2 4 3 3" xfId="5679"/>
    <cellStyle name="Normal 3 2 2 3 2 4 3 3 2" xfId="13399"/>
    <cellStyle name="Normal 3 2 2 3 2 4 3 4" xfId="7609"/>
    <cellStyle name="Normal 3 2 2 3 2 4 3 4 2" xfId="15329"/>
    <cellStyle name="Normal 3 2 2 3 2 4 3 5" xfId="9539"/>
    <cellStyle name="Normal 3 2 2 3 2 4 4" xfId="2695"/>
    <cellStyle name="Normal 3 2 2 3 2 4 4 2" xfId="10505"/>
    <cellStyle name="Normal 3 2 2 3 2 4 5" xfId="4715"/>
    <cellStyle name="Normal 3 2 2 3 2 4 5 2" xfId="12435"/>
    <cellStyle name="Normal 3 2 2 3 2 4 6" xfId="6645"/>
    <cellStyle name="Normal 3 2 2 3 2 4 6 2" xfId="14365"/>
    <cellStyle name="Normal 3 2 2 3 2 4 7" xfId="8575"/>
    <cellStyle name="Normal 3 2 2 3 2 5" xfId="899"/>
    <cellStyle name="Normal 3 2 2 3 2 5 2" xfId="1887"/>
    <cellStyle name="Normal 3 2 2 3 2 5 2 2" xfId="3820"/>
    <cellStyle name="Normal 3 2 2 3 2 5 2 2 2" xfId="11630"/>
    <cellStyle name="Normal 3 2 2 3 2 5 2 3" xfId="5840"/>
    <cellStyle name="Normal 3 2 2 3 2 5 2 3 2" xfId="13560"/>
    <cellStyle name="Normal 3 2 2 3 2 5 2 4" xfId="7770"/>
    <cellStyle name="Normal 3 2 2 3 2 5 2 4 2" xfId="15490"/>
    <cellStyle name="Normal 3 2 2 3 2 5 2 5" xfId="9700"/>
    <cellStyle name="Normal 3 2 2 3 2 5 3" xfId="2856"/>
    <cellStyle name="Normal 3 2 2 3 2 5 3 2" xfId="10666"/>
    <cellStyle name="Normal 3 2 2 3 2 5 4" xfId="4876"/>
    <cellStyle name="Normal 3 2 2 3 2 5 4 2" xfId="12596"/>
    <cellStyle name="Normal 3 2 2 3 2 5 5" xfId="6806"/>
    <cellStyle name="Normal 3 2 2 3 2 5 5 2" xfId="14526"/>
    <cellStyle name="Normal 3 2 2 3 2 5 6" xfId="8736"/>
    <cellStyle name="Normal 3 2 2 3 2 6" xfId="1405"/>
    <cellStyle name="Normal 3 2 2 3 2 6 2" xfId="3338"/>
    <cellStyle name="Normal 3 2 2 3 2 6 2 2" xfId="11148"/>
    <cellStyle name="Normal 3 2 2 3 2 6 3" xfId="5358"/>
    <cellStyle name="Normal 3 2 2 3 2 6 3 2" xfId="13078"/>
    <cellStyle name="Normal 3 2 2 3 2 6 4" xfId="7288"/>
    <cellStyle name="Normal 3 2 2 3 2 6 4 2" xfId="15008"/>
    <cellStyle name="Normal 3 2 2 3 2 6 5" xfId="9218"/>
    <cellStyle name="Normal 3 2 2 3 2 7" xfId="2374"/>
    <cellStyle name="Normal 3 2 2 3 2 7 2" xfId="10184"/>
    <cellStyle name="Normal 3 2 2 3 2 8" xfId="4394"/>
    <cellStyle name="Normal 3 2 2 3 2 8 2" xfId="12114"/>
    <cellStyle name="Normal 3 2 2 3 2 9" xfId="6324"/>
    <cellStyle name="Normal 3 2 2 3 2 9 2" xfId="14044"/>
    <cellStyle name="Normal 3 2 2 3 3" xfId="391"/>
    <cellStyle name="Normal 3 2 2 3 3 2" xfId="551"/>
    <cellStyle name="Normal 3 2 2 3 3 2 2" xfId="1099"/>
    <cellStyle name="Normal 3 2 2 3 3 2 2 2" xfId="2087"/>
    <cellStyle name="Normal 3 2 2 3 3 2 2 2 2" xfId="4020"/>
    <cellStyle name="Normal 3 2 2 3 3 2 2 2 2 2" xfId="11830"/>
    <cellStyle name="Normal 3 2 2 3 3 2 2 2 3" xfId="6040"/>
    <cellStyle name="Normal 3 2 2 3 3 2 2 2 3 2" xfId="13760"/>
    <cellStyle name="Normal 3 2 2 3 3 2 2 2 4" xfId="7970"/>
    <cellStyle name="Normal 3 2 2 3 3 2 2 2 4 2" xfId="15690"/>
    <cellStyle name="Normal 3 2 2 3 3 2 2 2 5" xfId="9900"/>
    <cellStyle name="Normal 3 2 2 3 3 2 2 3" xfId="3056"/>
    <cellStyle name="Normal 3 2 2 3 3 2 2 3 2" xfId="10866"/>
    <cellStyle name="Normal 3 2 2 3 3 2 2 4" xfId="5076"/>
    <cellStyle name="Normal 3 2 2 3 3 2 2 4 2" xfId="12796"/>
    <cellStyle name="Normal 3 2 2 3 3 2 2 5" xfId="7006"/>
    <cellStyle name="Normal 3 2 2 3 3 2 2 5 2" xfId="14726"/>
    <cellStyle name="Normal 3 2 2 3 3 2 2 6" xfId="8936"/>
    <cellStyle name="Normal 3 2 2 3 3 2 3" xfId="1605"/>
    <cellStyle name="Normal 3 2 2 3 3 2 3 2" xfId="3538"/>
    <cellStyle name="Normal 3 2 2 3 3 2 3 2 2" xfId="11348"/>
    <cellStyle name="Normal 3 2 2 3 3 2 3 3" xfId="5558"/>
    <cellStyle name="Normal 3 2 2 3 3 2 3 3 2" xfId="13278"/>
    <cellStyle name="Normal 3 2 2 3 3 2 3 4" xfId="7488"/>
    <cellStyle name="Normal 3 2 2 3 3 2 3 4 2" xfId="15208"/>
    <cellStyle name="Normal 3 2 2 3 3 2 3 5" xfId="9418"/>
    <cellStyle name="Normal 3 2 2 3 3 2 4" xfId="2574"/>
    <cellStyle name="Normal 3 2 2 3 3 2 4 2" xfId="10384"/>
    <cellStyle name="Normal 3 2 2 3 3 2 5" xfId="4594"/>
    <cellStyle name="Normal 3 2 2 3 3 2 5 2" xfId="12314"/>
    <cellStyle name="Normal 3 2 2 3 3 2 6" xfId="6524"/>
    <cellStyle name="Normal 3 2 2 3 3 2 6 2" xfId="14244"/>
    <cellStyle name="Normal 3 2 2 3 3 2 7" xfId="8454"/>
    <cellStyle name="Normal 3 2 2 3 3 3" xfId="713"/>
    <cellStyle name="Normal 3 2 2 3 3 3 2" xfId="1260"/>
    <cellStyle name="Normal 3 2 2 3 3 3 2 2" xfId="2247"/>
    <cellStyle name="Normal 3 2 2 3 3 3 2 2 2" xfId="4180"/>
    <cellStyle name="Normal 3 2 2 3 3 3 2 2 2 2" xfId="11990"/>
    <cellStyle name="Normal 3 2 2 3 3 3 2 2 3" xfId="6200"/>
    <cellStyle name="Normal 3 2 2 3 3 3 2 2 3 2" xfId="13920"/>
    <cellStyle name="Normal 3 2 2 3 3 3 2 2 4" xfId="8130"/>
    <cellStyle name="Normal 3 2 2 3 3 3 2 2 4 2" xfId="15850"/>
    <cellStyle name="Normal 3 2 2 3 3 3 2 2 5" xfId="10060"/>
    <cellStyle name="Normal 3 2 2 3 3 3 2 3" xfId="3217"/>
    <cellStyle name="Normal 3 2 2 3 3 3 2 3 2" xfId="11027"/>
    <cellStyle name="Normal 3 2 2 3 3 3 2 4" xfId="5237"/>
    <cellStyle name="Normal 3 2 2 3 3 3 2 4 2" xfId="12957"/>
    <cellStyle name="Normal 3 2 2 3 3 3 2 5" xfId="7167"/>
    <cellStyle name="Normal 3 2 2 3 3 3 2 5 2" xfId="14887"/>
    <cellStyle name="Normal 3 2 2 3 3 3 2 6" xfId="9097"/>
    <cellStyle name="Normal 3 2 2 3 3 3 3" xfId="1766"/>
    <cellStyle name="Normal 3 2 2 3 3 3 3 2" xfId="3699"/>
    <cellStyle name="Normal 3 2 2 3 3 3 3 2 2" xfId="11509"/>
    <cellStyle name="Normal 3 2 2 3 3 3 3 3" xfId="5719"/>
    <cellStyle name="Normal 3 2 2 3 3 3 3 3 2" xfId="13439"/>
    <cellStyle name="Normal 3 2 2 3 3 3 3 4" xfId="7649"/>
    <cellStyle name="Normal 3 2 2 3 3 3 3 4 2" xfId="15369"/>
    <cellStyle name="Normal 3 2 2 3 3 3 3 5" xfId="9579"/>
    <cellStyle name="Normal 3 2 2 3 3 3 4" xfId="2735"/>
    <cellStyle name="Normal 3 2 2 3 3 3 4 2" xfId="10545"/>
    <cellStyle name="Normal 3 2 2 3 3 3 5" xfId="4755"/>
    <cellStyle name="Normal 3 2 2 3 3 3 5 2" xfId="12475"/>
    <cellStyle name="Normal 3 2 2 3 3 3 6" xfId="6685"/>
    <cellStyle name="Normal 3 2 2 3 3 3 6 2" xfId="14405"/>
    <cellStyle name="Normal 3 2 2 3 3 3 7" xfId="8615"/>
    <cellStyle name="Normal 3 2 2 3 3 4" xfId="939"/>
    <cellStyle name="Normal 3 2 2 3 3 4 2" xfId="1927"/>
    <cellStyle name="Normal 3 2 2 3 3 4 2 2" xfId="3860"/>
    <cellStyle name="Normal 3 2 2 3 3 4 2 2 2" xfId="11670"/>
    <cellStyle name="Normal 3 2 2 3 3 4 2 3" xfId="5880"/>
    <cellStyle name="Normal 3 2 2 3 3 4 2 3 2" xfId="13600"/>
    <cellStyle name="Normal 3 2 2 3 3 4 2 4" xfId="7810"/>
    <cellStyle name="Normal 3 2 2 3 3 4 2 4 2" xfId="15530"/>
    <cellStyle name="Normal 3 2 2 3 3 4 2 5" xfId="9740"/>
    <cellStyle name="Normal 3 2 2 3 3 4 3" xfId="2896"/>
    <cellStyle name="Normal 3 2 2 3 3 4 3 2" xfId="10706"/>
    <cellStyle name="Normal 3 2 2 3 3 4 4" xfId="4916"/>
    <cellStyle name="Normal 3 2 2 3 3 4 4 2" xfId="12636"/>
    <cellStyle name="Normal 3 2 2 3 3 4 5" xfId="6846"/>
    <cellStyle name="Normal 3 2 2 3 3 4 5 2" xfId="14566"/>
    <cellStyle name="Normal 3 2 2 3 3 4 6" xfId="8776"/>
    <cellStyle name="Normal 3 2 2 3 3 5" xfId="1445"/>
    <cellStyle name="Normal 3 2 2 3 3 5 2" xfId="3378"/>
    <cellStyle name="Normal 3 2 2 3 3 5 2 2" xfId="11188"/>
    <cellStyle name="Normal 3 2 2 3 3 5 3" xfId="5398"/>
    <cellStyle name="Normal 3 2 2 3 3 5 3 2" xfId="13118"/>
    <cellStyle name="Normal 3 2 2 3 3 5 4" xfId="7328"/>
    <cellStyle name="Normal 3 2 2 3 3 5 4 2" xfId="15048"/>
    <cellStyle name="Normal 3 2 2 3 3 5 5" xfId="9258"/>
    <cellStyle name="Normal 3 2 2 3 3 6" xfId="2414"/>
    <cellStyle name="Normal 3 2 2 3 3 6 2" xfId="10224"/>
    <cellStyle name="Normal 3 2 2 3 3 7" xfId="4434"/>
    <cellStyle name="Normal 3 2 2 3 3 7 2" xfId="12154"/>
    <cellStyle name="Normal 3 2 2 3 3 8" xfId="6364"/>
    <cellStyle name="Normal 3 2 2 3 3 8 2" xfId="14084"/>
    <cellStyle name="Normal 3 2 2 3 3 9" xfId="8294"/>
    <cellStyle name="Normal 3 2 2 3 4" xfId="471"/>
    <cellStyle name="Normal 3 2 2 3 4 2" xfId="1019"/>
    <cellStyle name="Normal 3 2 2 3 4 2 2" xfId="2007"/>
    <cellStyle name="Normal 3 2 2 3 4 2 2 2" xfId="3940"/>
    <cellStyle name="Normal 3 2 2 3 4 2 2 2 2" xfId="11750"/>
    <cellStyle name="Normal 3 2 2 3 4 2 2 3" xfId="5960"/>
    <cellStyle name="Normal 3 2 2 3 4 2 2 3 2" xfId="13680"/>
    <cellStyle name="Normal 3 2 2 3 4 2 2 4" xfId="7890"/>
    <cellStyle name="Normal 3 2 2 3 4 2 2 4 2" xfId="15610"/>
    <cellStyle name="Normal 3 2 2 3 4 2 2 5" xfId="9820"/>
    <cellStyle name="Normal 3 2 2 3 4 2 3" xfId="2976"/>
    <cellStyle name="Normal 3 2 2 3 4 2 3 2" xfId="10786"/>
    <cellStyle name="Normal 3 2 2 3 4 2 4" xfId="4996"/>
    <cellStyle name="Normal 3 2 2 3 4 2 4 2" xfId="12716"/>
    <cellStyle name="Normal 3 2 2 3 4 2 5" xfId="6926"/>
    <cellStyle name="Normal 3 2 2 3 4 2 5 2" xfId="14646"/>
    <cellStyle name="Normal 3 2 2 3 4 2 6" xfId="8856"/>
    <cellStyle name="Normal 3 2 2 3 4 3" xfId="1525"/>
    <cellStyle name="Normal 3 2 2 3 4 3 2" xfId="3458"/>
    <cellStyle name="Normal 3 2 2 3 4 3 2 2" xfId="11268"/>
    <cellStyle name="Normal 3 2 2 3 4 3 3" xfId="5478"/>
    <cellStyle name="Normal 3 2 2 3 4 3 3 2" xfId="13198"/>
    <cellStyle name="Normal 3 2 2 3 4 3 4" xfId="7408"/>
    <cellStyle name="Normal 3 2 2 3 4 3 4 2" xfId="15128"/>
    <cellStyle name="Normal 3 2 2 3 4 3 5" xfId="9338"/>
    <cellStyle name="Normal 3 2 2 3 4 4" xfId="2494"/>
    <cellStyle name="Normal 3 2 2 3 4 4 2" xfId="10304"/>
    <cellStyle name="Normal 3 2 2 3 4 5" xfId="4514"/>
    <cellStyle name="Normal 3 2 2 3 4 5 2" xfId="12234"/>
    <cellStyle name="Normal 3 2 2 3 4 6" xfId="6444"/>
    <cellStyle name="Normal 3 2 2 3 4 6 2" xfId="14164"/>
    <cellStyle name="Normal 3 2 2 3 4 7" xfId="8374"/>
    <cellStyle name="Normal 3 2 2 3 5" xfId="633"/>
    <cellStyle name="Normal 3 2 2 3 5 2" xfId="1180"/>
    <cellStyle name="Normal 3 2 2 3 5 2 2" xfId="2167"/>
    <cellStyle name="Normal 3 2 2 3 5 2 2 2" xfId="4100"/>
    <cellStyle name="Normal 3 2 2 3 5 2 2 2 2" xfId="11910"/>
    <cellStyle name="Normal 3 2 2 3 5 2 2 3" xfId="6120"/>
    <cellStyle name="Normal 3 2 2 3 5 2 2 3 2" xfId="13840"/>
    <cellStyle name="Normal 3 2 2 3 5 2 2 4" xfId="8050"/>
    <cellStyle name="Normal 3 2 2 3 5 2 2 4 2" xfId="15770"/>
    <cellStyle name="Normal 3 2 2 3 5 2 2 5" xfId="9980"/>
    <cellStyle name="Normal 3 2 2 3 5 2 3" xfId="3137"/>
    <cellStyle name="Normal 3 2 2 3 5 2 3 2" xfId="10947"/>
    <cellStyle name="Normal 3 2 2 3 5 2 4" xfId="5157"/>
    <cellStyle name="Normal 3 2 2 3 5 2 4 2" xfId="12877"/>
    <cellStyle name="Normal 3 2 2 3 5 2 5" xfId="7087"/>
    <cellStyle name="Normal 3 2 2 3 5 2 5 2" xfId="14807"/>
    <cellStyle name="Normal 3 2 2 3 5 2 6" xfId="9017"/>
    <cellStyle name="Normal 3 2 2 3 5 3" xfId="1686"/>
    <cellStyle name="Normal 3 2 2 3 5 3 2" xfId="3619"/>
    <cellStyle name="Normal 3 2 2 3 5 3 2 2" xfId="11429"/>
    <cellStyle name="Normal 3 2 2 3 5 3 3" xfId="5639"/>
    <cellStyle name="Normal 3 2 2 3 5 3 3 2" xfId="13359"/>
    <cellStyle name="Normal 3 2 2 3 5 3 4" xfId="7569"/>
    <cellStyle name="Normal 3 2 2 3 5 3 4 2" xfId="15289"/>
    <cellStyle name="Normal 3 2 2 3 5 3 5" xfId="9499"/>
    <cellStyle name="Normal 3 2 2 3 5 4" xfId="2655"/>
    <cellStyle name="Normal 3 2 2 3 5 4 2" xfId="10465"/>
    <cellStyle name="Normal 3 2 2 3 5 5" xfId="4675"/>
    <cellStyle name="Normal 3 2 2 3 5 5 2" xfId="12395"/>
    <cellStyle name="Normal 3 2 2 3 5 6" xfId="6605"/>
    <cellStyle name="Normal 3 2 2 3 5 6 2" xfId="14325"/>
    <cellStyle name="Normal 3 2 2 3 5 7" xfId="8535"/>
    <cellStyle name="Normal 3 2 2 3 6" xfId="851"/>
    <cellStyle name="Normal 3 2 2 3 6 2" xfId="1847"/>
    <cellStyle name="Normal 3 2 2 3 6 2 2" xfId="3780"/>
    <cellStyle name="Normal 3 2 2 3 6 2 2 2" xfId="11590"/>
    <cellStyle name="Normal 3 2 2 3 6 2 3" xfId="5800"/>
    <cellStyle name="Normal 3 2 2 3 6 2 3 2" xfId="13520"/>
    <cellStyle name="Normal 3 2 2 3 6 2 4" xfId="7730"/>
    <cellStyle name="Normal 3 2 2 3 6 2 4 2" xfId="15450"/>
    <cellStyle name="Normal 3 2 2 3 6 2 5" xfId="9660"/>
    <cellStyle name="Normal 3 2 2 3 6 3" xfId="2816"/>
    <cellStyle name="Normal 3 2 2 3 6 3 2" xfId="10626"/>
    <cellStyle name="Normal 3 2 2 3 6 4" xfId="4836"/>
    <cellStyle name="Normal 3 2 2 3 6 4 2" xfId="12556"/>
    <cellStyle name="Normal 3 2 2 3 6 5" xfId="6766"/>
    <cellStyle name="Normal 3 2 2 3 6 5 2" xfId="14486"/>
    <cellStyle name="Normal 3 2 2 3 6 6" xfId="8696"/>
    <cellStyle name="Normal 3 2 2 3 7" xfId="1365"/>
    <cellStyle name="Normal 3 2 2 3 7 2" xfId="3298"/>
    <cellStyle name="Normal 3 2 2 3 7 2 2" xfId="11108"/>
    <cellStyle name="Normal 3 2 2 3 7 3" xfId="5318"/>
    <cellStyle name="Normal 3 2 2 3 7 3 2" xfId="13038"/>
    <cellStyle name="Normal 3 2 2 3 7 4" xfId="7248"/>
    <cellStyle name="Normal 3 2 2 3 7 4 2" xfId="14968"/>
    <cellStyle name="Normal 3 2 2 3 7 5" xfId="9178"/>
    <cellStyle name="Normal 3 2 2 3 8" xfId="2334"/>
    <cellStyle name="Normal 3 2 2 3 8 2" xfId="10144"/>
    <cellStyle name="Normal 3 2 2 3 9" xfId="4354"/>
    <cellStyle name="Normal 3 2 2 3 9 2" xfId="12074"/>
    <cellStyle name="Normal 3 2 2 4" xfId="331"/>
    <cellStyle name="Normal 3 2 2 4 10" xfId="8234"/>
    <cellStyle name="Normal 3 2 2 4 2" xfId="411"/>
    <cellStyle name="Normal 3 2 2 4 2 2" xfId="571"/>
    <cellStyle name="Normal 3 2 2 4 2 2 2" xfId="1119"/>
    <cellStyle name="Normal 3 2 2 4 2 2 2 2" xfId="2107"/>
    <cellStyle name="Normal 3 2 2 4 2 2 2 2 2" xfId="4040"/>
    <cellStyle name="Normal 3 2 2 4 2 2 2 2 2 2" xfId="11850"/>
    <cellStyle name="Normal 3 2 2 4 2 2 2 2 3" xfId="6060"/>
    <cellStyle name="Normal 3 2 2 4 2 2 2 2 3 2" xfId="13780"/>
    <cellStyle name="Normal 3 2 2 4 2 2 2 2 4" xfId="7990"/>
    <cellStyle name="Normal 3 2 2 4 2 2 2 2 4 2" xfId="15710"/>
    <cellStyle name="Normal 3 2 2 4 2 2 2 2 5" xfId="9920"/>
    <cellStyle name="Normal 3 2 2 4 2 2 2 3" xfId="3076"/>
    <cellStyle name="Normal 3 2 2 4 2 2 2 3 2" xfId="10886"/>
    <cellStyle name="Normal 3 2 2 4 2 2 2 4" xfId="5096"/>
    <cellStyle name="Normal 3 2 2 4 2 2 2 4 2" xfId="12816"/>
    <cellStyle name="Normal 3 2 2 4 2 2 2 5" xfId="7026"/>
    <cellStyle name="Normal 3 2 2 4 2 2 2 5 2" xfId="14746"/>
    <cellStyle name="Normal 3 2 2 4 2 2 2 6" xfId="8956"/>
    <cellStyle name="Normal 3 2 2 4 2 2 3" xfId="1625"/>
    <cellStyle name="Normal 3 2 2 4 2 2 3 2" xfId="3558"/>
    <cellStyle name="Normal 3 2 2 4 2 2 3 2 2" xfId="11368"/>
    <cellStyle name="Normal 3 2 2 4 2 2 3 3" xfId="5578"/>
    <cellStyle name="Normal 3 2 2 4 2 2 3 3 2" xfId="13298"/>
    <cellStyle name="Normal 3 2 2 4 2 2 3 4" xfId="7508"/>
    <cellStyle name="Normal 3 2 2 4 2 2 3 4 2" xfId="15228"/>
    <cellStyle name="Normal 3 2 2 4 2 2 3 5" xfId="9438"/>
    <cellStyle name="Normal 3 2 2 4 2 2 4" xfId="2594"/>
    <cellStyle name="Normal 3 2 2 4 2 2 4 2" xfId="10404"/>
    <cellStyle name="Normal 3 2 2 4 2 2 5" xfId="4614"/>
    <cellStyle name="Normal 3 2 2 4 2 2 5 2" xfId="12334"/>
    <cellStyle name="Normal 3 2 2 4 2 2 6" xfId="6544"/>
    <cellStyle name="Normal 3 2 2 4 2 2 6 2" xfId="14264"/>
    <cellStyle name="Normal 3 2 2 4 2 2 7" xfId="8474"/>
    <cellStyle name="Normal 3 2 2 4 2 3" xfId="733"/>
    <cellStyle name="Normal 3 2 2 4 2 3 2" xfId="1280"/>
    <cellStyle name="Normal 3 2 2 4 2 3 2 2" xfId="2267"/>
    <cellStyle name="Normal 3 2 2 4 2 3 2 2 2" xfId="4200"/>
    <cellStyle name="Normal 3 2 2 4 2 3 2 2 2 2" xfId="12010"/>
    <cellStyle name="Normal 3 2 2 4 2 3 2 2 3" xfId="6220"/>
    <cellStyle name="Normal 3 2 2 4 2 3 2 2 3 2" xfId="13940"/>
    <cellStyle name="Normal 3 2 2 4 2 3 2 2 4" xfId="8150"/>
    <cellStyle name="Normal 3 2 2 4 2 3 2 2 4 2" xfId="15870"/>
    <cellStyle name="Normal 3 2 2 4 2 3 2 2 5" xfId="10080"/>
    <cellStyle name="Normal 3 2 2 4 2 3 2 3" xfId="3237"/>
    <cellStyle name="Normal 3 2 2 4 2 3 2 3 2" xfId="11047"/>
    <cellStyle name="Normal 3 2 2 4 2 3 2 4" xfId="5257"/>
    <cellStyle name="Normal 3 2 2 4 2 3 2 4 2" xfId="12977"/>
    <cellStyle name="Normal 3 2 2 4 2 3 2 5" xfId="7187"/>
    <cellStyle name="Normal 3 2 2 4 2 3 2 5 2" xfId="14907"/>
    <cellStyle name="Normal 3 2 2 4 2 3 2 6" xfId="9117"/>
    <cellStyle name="Normal 3 2 2 4 2 3 3" xfId="1786"/>
    <cellStyle name="Normal 3 2 2 4 2 3 3 2" xfId="3719"/>
    <cellStyle name="Normal 3 2 2 4 2 3 3 2 2" xfId="11529"/>
    <cellStyle name="Normal 3 2 2 4 2 3 3 3" xfId="5739"/>
    <cellStyle name="Normal 3 2 2 4 2 3 3 3 2" xfId="13459"/>
    <cellStyle name="Normal 3 2 2 4 2 3 3 4" xfId="7669"/>
    <cellStyle name="Normal 3 2 2 4 2 3 3 4 2" xfId="15389"/>
    <cellStyle name="Normal 3 2 2 4 2 3 3 5" xfId="9599"/>
    <cellStyle name="Normal 3 2 2 4 2 3 4" xfId="2755"/>
    <cellStyle name="Normal 3 2 2 4 2 3 4 2" xfId="10565"/>
    <cellStyle name="Normal 3 2 2 4 2 3 5" xfId="4775"/>
    <cellStyle name="Normal 3 2 2 4 2 3 5 2" xfId="12495"/>
    <cellStyle name="Normal 3 2 2 4 2 3 6" xfId="6705"/>
    <cellStyle name="Normal 3 2 2 4 2 3 6 2" xfId="14425"/>
    <cellStyle name="Normal 3 2 2 4 2 3 7" xfId="8635"/>
    <cellStyle name="Normal 3 2 2 4 2 4" xfId="959"/>
    <cellStyle name="Normal 3 2 2 4 2 4 2" xfId="1947"/>
    <cellStyle name="Normal 3 2 2 4 2 4 2 2" xfId="3880"/>
    <cellStyle name="Normal 3 2 2 4 2 4 2 2 2" xfId="11690"/>
    <cellStyle name="Normal 3 2 2 4 2 4 2 3" xfId="5900"/>
    <cellStyle name="Normal 3 2 2 4 2 4 2 3 2" xfId="13620"/>
    <cellStyle name="Normal 3 2 2 4 2 4 2 4" xfId="7830"/>
    <cellStyle name="Normal 3 2 2 4 2 4 2 4 2" xfId="15550"/>
    <cellStyle name="Normal 3 2 2 4 2 4 2 5" xfId="9760"/>
    <cellStyle name="Normal 3 2 2 4 2 4 3" xfId="2916"/>
    <cellStyle name="Normal 3 2 2 4 2 4 3 2" xfId="10726"/>
    <cellStyle name="Normal 3 2 2 4 2 4 4" xfId="4936"/>
    <cellStyle name="Normal 3 2 2 4 2 4 4 2" xfId="12656"/>
    <cellStyle name="Normal 3 2 2 4 2 4 5" xfId="6866"/>
    <cellStyle name="Normal 3 2 2 4 2 4 5 2" xfId="14586"/>
    <cellStyle name="Normal 3 2 2 4 2 4 6" xfId="8796"/>
    <cellStyle name="Normal 3 2 2 4 2 5" xfId="1465"/>
    <cellStyle name="Normal 3 2 2 4 2 5 2" xfId="3398"/>
    <cellStyle name="Normal 3 2 2 4 2 5 2 2" xfId="11208"/>
    <cellStyle name="Normal 3 2 2 4 2 5 3" xfId="5418"/>
    <cellStyle name="Normal 3 2 2 4 2 5 3 2" xfId="13138"/>
    <cellStyle name="Normal 3 2 2 4 2 5 4" xfId="7348"/>
    <cellStyle name="Normal 3 2 2 4 2 5 4 2" xfId="15068"/>
    <cellStyle name="Normal 3 2 2 4 2 5 5" xfId="9278"/>
    <cellStyle name="Normal 3 2 2 4 2 6" xfId="2434"/>
    <cellStyle name="Normal 3 2 2 4 2 6 2" xfId="10244"/>
    <cellStyle name="Normal 3 2 2 4 2 7" xfId="4454"/>
    <cellStyle name="Normal 3 2 2 4 2 7 2" xfId="12174"/>
    <cellStyle name="Normal 3 2 2 4 2 8" xfId="6384"/>
    <cellStyle name="Normal 3 2 2 4 2 8 2" xfId="14104"/>
    <cellStyle name="Normal 3 2 2 4 2 9" xfId="8314"/>
    <cellStyle name="Normal 3 2 2 4 3" xfId="491"/>
    <cellStyle name="Normal 3 2 2 4 3 2" xfId="1039"/>
    <cellStyle name="Normal 3 2 2 4 3 2 2" xfId="2027"/>
    <cellStyle name="Normal 3 2 2 4 3 2 2 2" xfId="3960"/>
    <cellStyle name="Normal 3 2 2 4 3 2 2 2 2" xfId="11770"/>
    <cellStyle name="Normal 3 2 2 4 3 2 2 3" xfId="5980"/>
    <cellStyle name="Normal 3 2 2 4 3 2 2 3 2" xfId="13700"/>
    <cellStyle name="Normal 3 2 2 4 3 2 2 4" xfId="7910"/>
    <cellStyle name="Normal 3 2 2 4 3 2 2 4 2" xfId="15630"/>
    <cellStyle name="Normal 3 2 2 4 3 2 2 5" xfId="9840"/>
    <cellStyle name="Normal 3 2 2 4 3 2 3" xfId="2996"/>
    <cellStyle name="Normal 3 2 2 4 3 2 3 2" xfId="10806"/>
    <cellStyle name="Normal 3 2 2 4 3 2 4" xfId="5016"/>
    <cellStyle name="Normal 3 2 2 4 3 2 4 2" xfId="12736"/>
    <cellStyle name="Normal 3 2 2 4 3 2 5" xfId="6946"/>
    <cellStyle name="Normal 3 2 2 4 3 2 5 2" xfId="14666"/>
    <cellStyle name="Normal 3 2 2 4 3 2 6" xfId="8876"/>
    <cellStyle name="Normal 3 2 2 4 3 3" xfId="1545"/>
    <cellStyle name="Normal 3 2 2 4 3 3 2" xfId="3478"/>
    <cellStyle name="Normal 3 2 2 4 3 3 2 2" xfId="11288"/>
    <cellStyle name="Normal 3 2 2 4 3 3 3" xfId="5498"/>
    <cellStyle name="Normal 3 2 2 4 3 3 3 2" xfId="13218"/>
    <cellStyle name="Normal 3 2 2 4 3 3 4" xfId="7428"/>
    <cellStyle name="Normal 3 2 2 4 3 3 4 2" xfId="15148"/>
    <cellStyle name="Normal 3 2 2 4 3 3 5" xfId="9358"/>
    <cellStyle name="Normal 3 2 2 4 3 4" xfId="2514"/>
    <cellStyle name="Normal 3 2 2 4 3 4 2" xfId="10324"/>
    <cellStyle name="Normal 3 2 2 4 3 5" xfId="4534"/>
    <cellStyle name="Normal 3 2 2 4 3 5 2" xfId="12254"/>
    <cellStyle name="Normal 3 2 2 4 3 6" xfId="6464"/>
    <cellStyle name="Normal 3 2 2 4 3 6 2" xfId="14184"/>
    <cellStyle name="Normal 3 2 2 4 3 7" xfId="8394"/>
    <cellStyle name="Normal 3 2 2 4 4" xfId="653"/>
    <cellStyle name="Normal 3 2 2 4 4 2" xfId="1200"/>
    <cellStyle name="Normal 3 2 2 4 4 2 2" xfId="2187"/>
    <cellStyle name="Normal 3 2 2 4 4 2 2 2" xfId="4120"/>
    <cellStyle name="Normal 3 2 2 4 4 2 2 2 2" xfId="11930"/>
    <cellStyle name="Normal 3 2 2 4 4 2 2 3" xfId="6140"/>
    <cellStyle name="Normal 3 2 2 4 4 2 2 3 2" xfId="13860"/>
    <cellStyle name="Normal 3 2 2 4 4 2 2 4" xfId="8070"/>
    <cellStyle name="Normal 3 2 2 4 4 2 2 4 2" xfId="15790"/>
    <cellStyle name="Normal 3 2 2 4 4 2 2 5" xfId="10000"/>
    <cellStyle name="Normal 3 2 2 4 4 2 3" xfId="3157"/>
    <cellStyle name="Normal 3 2 2 4 4 2 3 2" xfId="10967"/>
    <cellStyle name="Normal 3 2 2 4 4 2 4" xfId="5177"/>
    <cellStyle name="Normal 3 2 2 4 4 2 4 2" xfId="12897"/>
    <cellStyle name="Normal 3 2 2 4 4 2 5" xfId="7107"/>
    <cellStyle name="Normal 3 2 2 4 4 2 5 2" xfId="14827"/>
    <cellStyle name="Normal 3 2 2 4 4 2 6" xfId="9037"/>
    <cellStyle name="Normal 3 2 2 4 4 3" xfId="1706"/>
    <cellStyle name="Normal 3 2 2 4 4 3 2" xfId="3639"/>
    <cellStyle name="Normal 3 2 2 4 4 3 2 2" xfId="11449"/>
    <cellStyle name="Normal 3 2 2 4 4 3 3" xfId="5659"/>
    <cellStyle name="Normal 3 2 2 4 4 3 3 2" xfId="13379"/>
    <cellStyle name="Normal 3 2 2 4 4 3 4" xfId="7589"/>
    <cellStyle name="Normal 3 2 2 4 4 3 4 2" xfId="15309"/>
    <cellStyle name="Normal 3 2 2 4 4 3 5" xfId="9519"/>
    <cellStyle name="Normal 3 2 2 4 4 4" xfId="2675"/>
    <cellStyle name="Normal 3 2 2 4 4 4 2" xfId="10485"/>
    <cellStyle name="Normal 3 2 2 4 4 5" xfId="4695"/>
    <cellStyle name="Normal 3 2 2 4 4 5 2" xfId="12415"/>
    <cellStyle name="Normal 3 2 2 4 4 6" xfId="6625"/>
    <cellStyle name="Normal 3 2 2 4 4 6 2" xfId="14345"/>
    <cellStyle name="Normal 3 2 2 4 4 7" xfId="8555"/>
    <cellStyle name="Normal 3 2 2 4 5" xfId="879"/>
    <cellStyle name="Normal 3 2 2 4 5 2" xfId="1867"/>
    <cellStyle name="Normal 3 2 2 4 5 2 2" xfId="3800"/>
    <cellStyle name="Normal 3 2 2 4 5 2 2 2" xfId="11610"/>
    <cellStyle name="Normal 3 2 2 4 5 2 3" xfId="5820"/>
    <cellStyle name="Normal 3 2 2 4 5 2 3 2" xfId="13540"/>
    <cellStyle name="Normal 3 2 2 4 5 2 4" xfId="7750"/>
    <cellStyle name="Normal 3 2 2 4 5 2 4 2" xfId="15470"/>
    <cellStyle name="Normal 3 2 2 4 5 2 5" xfId="9680"/>
    <cellStyle name="Normal 3 2 2 4 5 3" xfId="2836"/>
    <cellStyle name="Normal 3 2 2 4 5 3 2" xfId="10646"/>
    <cellStyle name="Normal 3 2 2 4 5 4" xfId="4856"/>
    <cellStyle name="Normal 3 2 2 4 5 4 2" xfId="12576"/>
    <cellStyle name="Normal 3 2 2 4 5 5" xfId="6786"/>
    <cellStyle name="Normal 3 2 2 4 5 5 2" xfId="14506"/>
    <cellStyle name="Normal 3 2 2 4 5 6" xfId="8716"/>
    <cellStyle name="Normal 3 2 2 4 6" xfId="1385"/>
    <cellStyle name="Normal 3 2 2 4 6 2" xfId="3318"/>
    <cellStyle name="Normal 3 2 2 4 6 2 2" xfId="11128"/>
    <cellStyle name="Normal 3 2 2 4 6 3" xfId="5338"/>
    <cellStyle name="Normal 3 2 2 4 6 3 2" xfId="13058"/>
    <cellStyle name="Normal 3 2 2 4 6 4" xfId="7268"/>
    <cellStyle name="Normal 3 2 2 4 6 4 2" xfId="14988"/>
    <cellStyle name="Normal 3 2 2 4 6 5" xfId="9198"/>
    <cellStyle name="Normal 3 2 2 4 7" xfId="2354"/>
    <cellStyle name="Normal 3 2 2 4 7 2" xfId="10164"/>
    <cellStyle name="Normal 3 2 2 4 8" xfId="4374"/>
    <cellStyle name="Normal 3 2 2 4 8 2" xfId="12094"/>
    <cellStyle name="Normal 3 2 2 4 9" xfId="6304"/>
    <cellStyle name="Normal 3 2 2 4 9 2" xfId="14024"/>
    <cellStyle name="Normal 3 2 2 5" xfId="371"/>
    <cellStyle name="Normal 3 2 2 5 2" xfId="531"/>
    <cellStyle name="Normal 3 2 2 5 2 2" xfId="1079"/>
    <cellStyle name="Normal 3 2 2 5 2 2 2" xfId="2067"/>
    <cellStyle name="Normal 3 2 2 5 2 2 2 2" xfId="4000"/>
    <cellStyle name="Normal 3 2 2 5 2 2 2 2 2" xfId="11810"/>
    <cellStyle name="Normal 3 2 2 5 2 2 2 3" xfId="6020"/>
    <cellStyle name="Normal 3 2 2 5 2 2 2 3 2" xfId="13740"/>
    <cellStyle name="Normal 3 2 2 5 2 2 2 4" xfId="7950"/>
    <cellStyle name="Normal 3 2 2 5 2 2 2 4 2" xfId="15670"/>
    <cellStyle name="Normal 3 2 2 5 2 2 2 5" xfId="9880"/>
    <cellStyle name="Normal 3 2 2 5 2 2 3" xfId="3036"/>
    <cellStyle name="Normal 3 2 2 5 2 2 3 2" xfId="10846"/>
    <cellStyle name="Normal 3 2 2 5 2 2 4" xfId="5056"/>
    <cellStyle name="Normal 3 2 2 5 2 2 4 2" xfId="12776"/>
    <cellStyle name="Normal 3 2 2 5 2 2 5" xfId="6986"/>
    <cellStyle name="Normal 3 2 2 5 2 2 5 2" xfId="14706"/>
    <cellStyle name="Normal 3 2 2 5 2 2 6" xfId="8916"/>
    <cellStyle name="Normal 3 2 2 5 2 3" xfId="1585"/>
    <cellStyle name="Normal 3 2 2 5 2 3 2" xfId="3518"/>
    <cellStyle name="Normal 3 2 2 5 2 3 2 2" xfId="11328"/>
    <cellStyle name="Normal 3 2 2 5 2 3 3" xfId="5538"/>
    <cellStyle name="Normal 3 2 2 5 2 3 3 2" xfId="13258"/>
    <cellStyle name="Normal 3 2 2 5 2 3 4" xfId="7468"/>
    <cellStyle name="Normal 3 2 2 5 2 3 4 2" xfId="15188"/>
    <cellStyle name="Normal 3 2 2 5 2 3 5" xfId="9398"/>
    <cellStyle name="Normal 3 2 2 5 2 4" xfId="2554"/>
    <cellStyle name="Normal 3 2 2 5 2 4 2" xfId="10364"/>
    <cellStyle name="Normal 3 2 2 5 2 5" xfId="4574"/>
    <cellStyle name="Normal 3 2 2 5 2 5 2" xfId="12294"/>
    <cellStyle name="Normal 3 2 2 5 2 6" xfId="6504"/>
    <cellStyle name="Normal 3 2 2 5 2 6 2" xfId="14224"/>
    <cellStyle name="Normal 3 2 2 5 2 7" xfId="8434"/>
    <cellStyle name="Normal 3 2 2 5 3" xfId="693"/>
    <cellStyle name="Normal 3 2 2 5 3 2" xfId="1240"/>
    <cellStyle name="Normal 3 2 2 5 3 2 2" xfId="2227"/>
    <cellStyle name="Normal 3 2 2 5 3 2 2 2" xfId="4160"/>
    <cellStyle name="Normal 3 2 2 5 3 2 2 2 2" xfId="11970"/>
    <cellStyle name="Normal 3 2 2 5 3 2 2 3" xfId="6180"/>
    <cellStyle name="Normal 3 2 2 5 3 2 2 3 2" xfId="13900"/>
    <cellStyle name="Normal 3 2 2 5 3 2 2 4" xfId="8110"/>
    <cellStyle name="Normal 3 2 2 5 3 2 2 4 2" xfId="15830"/>
    <cellStyle name="Normal 3 2 2 5 3 2 2 5" xfId="10040"/>
    <cellStyle name="Normal 3 2 2 5 3 2 3" xfId="3197"/>
    <cellStyle name="Normal 3 2 2 5 3 2 3 2" xfId="11007"/>
    <cellStyle name="Normal 3 2 2 5 3 2 4" xfId="5217"/>
    <cellStyle name="Normal 3 2 2 5 3 2 4 2" xfId="12937"/>
    <cellStyle name="Normal 3 2 2 5 3 2 5" xfId="7147"/>
    <cellStyle name="Normal 3 2 2 5 3 2 5 2" xfId="14867"/>
    <cellStyle name="Normal 3 2 2 5 3 2 6" xfId="9077"/>
    <cellStyle name="Normal 3 2 2 5 3 3" xfId="1746"/>
    <cellStyle name="Normal 3 2 2 5 3 3 2" xfId="3679"/>
    <cellStyle name="Normal 3 2 2 5 3 3 2 2" xfId="11489"/>
    <cellStyle name="Normal 3 2 2 5 3 3 3" xfId="5699"/>
    <cellStyle name="Normal 3 2 2 5 3 3 3 2" xfId="13419"/>
    <cellStyle name="Normal 3 2 2 5 3 3 4" xfId="7629"/>
    <cellStyle name="Normal 3 2 2 5 3 3 4 2" xfId="15349"/>
    <cellStyle name="Normal 3 2 2 5 3 3 5" xfId="9559"/>
    <cellStyle name="Normal 3 2 2 5 3 4" xfId="2715"/>
    <cellStyle name="Normal 3 2 2 5 3 4 2" xfId="10525"/>
    <cellStyle name="Normal 3 2 2 5 3 5" xfId="4735"/>
    <cellStyle name="Normal 3 2 2 5 3 5 2" xfId="12455"/>
    <cellStyle name="Normal 3 2 2 5 3 6" xfId="6665"/>
    <cellStyle name="Normal 3 2 2 5 3 6 2" xfId="14385"/>
    <cellStyle name="Normal 3 2 2 5 3 7" xfId="8595"/>
    <cellStyle name="Normal 3 2 2 5 4" xfId="919"/>
    <cellStyle name="Normal 3 2 2 5 4 2" xfId="1907"/>
    <cellStyle name="Normal 3 2 2 5 4 2 2" xfId="3840"/>
    <cellStyle name="Normal 3 2 2 5 4 2 2 2" xfId="11650"/>
    <cellStyle name="Normal 3 2 2 5 4 2 3" xfId="5860"/>
    <cellStyle name="Normal 3 2 2 5 4 2 3 2" xfId="13580"/>
    <cellStyle name="Normal 3 2 2 5 4 2 4" xfId="7790"/>
    <cellStyle name="Normal 3 2 2 5 4 2 4 2" xfId="15510"/>
    <cellStyle name="Normal 3 2 2 5 4 2 5" xfId="9720"/>
    <cellStyle name="Normal 3 2 2 5 4 3" xfId="2876"/>
    <cellStyle name="Normal 3 2 2 5 4 3 2" xfId="10686"/>
    <cellStyle name="Normal 3 2 2 5 4 4" xfId="4896"/>
    <cellStyle name="Normal 3 2 2 5 4 4 2" xfId="12616"/>
    <cellStyle name="Normal 3 2 2 5 4 5" xfId="6826"/>
    <cellStyle name="Normal 3 2 2 5 4 5 2" xfId="14546"/>
    <cellStyle name="Normal 3 2 2 5 4 6" xfId="8756"/>
    <cellStyle name="Normal 3 2 2 5 5" xfId="1425"/>
    <cellStyle name="Normal 3 2 2 5 5 2" xfId="3358"/>
    <cellStyle name="Normal 3 2 2 5 5 2 2" xfId="11168"/>
    <cellStyle name="Normal 3 2 2 5 5 3" xfId="5378"/>
    <cellStyle name="Normal 3 2 2 5 5 3 2" xfId="13098"/>
    <cellStyle name="Normal 3 2 2 5 5 4" xfId="7308"/>
    <cellStyle name="Normal 3 2 2 5 5 4 2" xfId="15028"/>
    <cellStyle name="Normal 3 2 2 5 5 5" xfId="9238"/>
    <cellStyle name="Normal 3 2 2 5 6" xfId="2394"/>
    <cellStyle name="Normal 3 2 2 5 6 2" xfId="10204"/>
    <cellStyle name="Normal 3 2 2 5 7" xfId="4414"/>
    <cellStyle name="Normal 3 2 2 5 7 2" xfId="12134"/>
    <cellStyle name="Normal 3 2 2 5 8" xfId="6344"/>
    <cellStyle name="Normal 3 2 2 5 8 2" xfId="14064"/>
    <cellStyle name="Normal 3 2 2 5 9" xfId="8274"/>
    <cellStyle name="Normal 3 2 2 6" xfId="451"/>
    <cellStyle name="Normal 3 2 2 6 2" xfId="999"/>
    <cellStyle name="Normal 3 2 2 6 2 2" xfId="1987"/>
    <cellStyle name="Normal 3 2 2 6 2 2 2" xfId="3920"/>
    <cellStyle name="Normal 3 2 2 6 2 2 2 2" xfId="11730"/>
    <cellStyle name="Normal 3 2 2 6 2 2 3" xfId="5940"/>
    <cellStyle name="Normal 3 2 2 6 2 2 3 2" xfId="13660"/>
    <cellStyle name="Normal 3 2 2 6 2 2 4" xfId="7870"/>
    <cellStyle name="Normal 3 2 2 6 2 2 4 2" xfId="15590"/>
    <cellStyle name="Normal 3 2 2 6 2 2 5" xfId="9800"/>
    <cellStyle name="Normal 3 2 2 6 2 3" xfId="2956"/>
    <cellStyle name="Normal 3 2 2 6 2 3 2" xfId="10766"/>
    <cellStyle name="Normal 3 2 2 6 2 4" xfId="4976"/>
    <cellStyle name="Normal 3 2 2 6 2 4 2" xfId="12696"/>
    <cellStyle name="Normal 3 2 2 6 2 5" xfId="6906"/>
    <cellStyle name="Normal 3 2 2 6 2 5 2" xfId="14626"/>
    <cellStyle name="Normal 3 2 2 6 2 6" xfId="8836"/>
    <cellStyle name="Normal 3 2 2 6 3" xfId="1505"/>
    <cellStyle name="Normal 3 2 2 6 3 2" xfId="3438"/>
    <cellStyle name="Normal 3 2 2 6 3 2 2" xfId="11248"/>
    <cellStyle name="Normal 3 2 2 6 3 3" xfId="5458"/>
    <cellStyle name="Normal 3 2 2 6 3 3 2" xfId="13178"/>
    <cellStyle name="Normal 3 2 2 6 3 4" xfId="7388"/>
    <cellStyle name="Normal 3 2 2 6 3 4 2" xfId="15108"/>
    <cellStyle name="Normal 3 2 2 6 3 5" xfId="9318"/>
    <cellStyle name="Normal 3 2 2 6 4" xfId="2474"/>
    <cellStyle name="Normal 3 2 2 6 4 2" xfId="10284"/>
    <cellStyle name="Normal 3 2 2 6 5" xfId="4494"/>
    <cellStyle name="Normal 3 2 2 6 5 2" xfId="12214"/>
    <cellStyle name="Normal 3 2 2 6 6" xfId="6424"/>
    <cellStyle name="Normal 3 2 2 6 6 2" xfId="14144"/>
    <cellStyle name="Normal 3 2 2 6 7" xfId="8354"/>
    <cellStyle name="Normal 3 2 2 7" xfId="613"/>
    <cellStyle name="Normal 3 2 2 7 2" xfId="1160"/>
    <cellStyle name="Normal 3 2 2 7 2 2" xfId="2147"/>
    <cellStyle name="Normal 3 2 2 7 2 2 2" xfId="4080"/>
    <cellStyle name="Normal 3 2 2 7 2 2 2 2" xfId="11890"/>
    <cellStyle name="Normal 3 2 2 7 2 2 3" xfId="6100"/>
    <cellStyle name="Normal 3 2 2 7 2 2 3 2" xfId="13820"/>
    <cellStyle name="Normal 3 2 2 7 2 2 4" xfId="8030"/>
    <cellStyle name="Normal 3 2 2 7 2 2 4 2" xfId="15750"/>
    <cellStyle name="Normal 3 2 2 7 2 2 5" xfId="9960"/>
    <cellStyle name="Normal 3 2 2 7 2 3" xfId="3117"/>
    <cellStyle name="Normal 3 2 2 7 2 3 2" xfId="10927"/>
    <cellStyle name="Normal 3 2 2 7 2 4" xfId="5137"/>
    <cellStyle name="Normal 3 2 2 7 2 4 2" xfId="12857"/>
    <cellStyle name="Normal 3 2 2 7 2 5" xfId="7067"/>
    <cellStyle name="Normal 3 2 2 7 2 5 2" xfId="14787"/>
    <cellStyle name="Normal 3 2 2 7 2 6" xfId="8997"/>
    <cellStyle name="Normal 3 2 2 7 3" xfId="1666"/>
    <cellStyle name="Normal 3 2 2 7 3 2" xfId="3599"/>
    <cellStyle name="Normal 3 2 2 7 3 2 2" xfId="11409"/>
    <cellStyle name="Normal 3 2 2 7 3 3" xfId="5619"/>
    <cellStyle name="Normal 3 2 2 7 3 3 2" xfId="13339"/>
    <cellStyle name="Normal 3 2 2 7 3 4" xfId="7549"/>
    <cellStyle name="Normal 3 2 2 7 3 4 2" xfId="15269"/>
    <cellStyle name="Normal 3 2 2 7 3 5" xfId="9479"/>
    <cellStyle name="Normal 3 2 2 7 4" xfId="2635"/>
    <cellStyle name="Normal 3 2 2 7 4 2" xfId="10445"/>
    <cellStyle name="Normal 3 2 2 7 5" xfId="4655"/>
    <cellStyle name="Normal 3 2 2 7 5 2" xfId="12375"/>
    <cellStyle name="Normal 3 2 2 7 6" xfId="6585"/>
    <cellStyle name="Normal 3 2 2 7 6 2" xfId="14305"/>
    <cellStyle name="Normal 3 2 2 7 7" xfId="8515"/>
    <cellStyle name="Normal 3 2 2 8" xfId="825"/>
    <cellStyle name="Normal 3 2 2 8 2" xfId="1827"/>
    <cellStyle name="Normal 3 2 2 8 2 2" xfId="3760"/>
    <cellStyle name="Normal 3 2 2 8 2 2 2" xfId="11570"/>
    <cellStyle name="Normal 3 2 2 8 2 3" xfId="5780"/>
    <cellStyle name="Normal 3 2 2 8 2 3 2" xfId="13500"/>
    <cellStyle name="Normal 3 2 2 8 2 4" xfId="7710"/>
    <cellStyle name="Normal 3 2 2 8 2 4 2" xfId="15430"/>
    <cellStyle name="Normal 3 2 2 8 2 5" xfId="9640"/>
    <cellStyle name="Normal 3 2 2 8 3" xfId="2796"/>
    <cellStyle name="Normal 3 2 2 8 3 2" xfId="10606"/>
    <cellStyle name="Normal 3 2 2 8 4" xfId="4816"/>
    <cellStyle name="Normal 3 2 2 8 4 2" xfId="12536"/>
    <cellStyle name="Normal 3 2 2 8 5" xfId="6746"/>
    <cellStyle name="Normal 3 2 2 8 5 2" xfId="14466"/>
    <cellStyle name="Normal 3 2 2 8 6" xfId="8676"/>
    <cellStyle name="Normal 3 2 2 9" xfId="1345"/>
    <cellStyle name="Normal 3 2 2 9 2" xfId="3278"/>
    <cellStyle name="Normal 3 2 2 9 2 2" xfId="11088"/>
    <cellStyle name="Normal 3 2 2 9 3" xfId="5298"/>
    <cellStyle name="Normal 3 2 2 9 3 2" xfId="13018"/>
    <cellStyle name="Normal 3 2 2 9 4" xfId="7228"/>
    <cellStyle name="Normal 3 2 2 9 4 2" xfId="14948"/>
    <cellStyle name="Normal 3 2 2 9 5" xfId="9158"/>
    <cellStyle name="Normal 3 2 3" xfId="174"/>
    <cellStyle name="Normal 3 2 4" xfId="4238"/>
    <cellStyle name="Normal 3 2 4 2" xfId="4301"/>
    <cellStyle name="Normal 3 2 5" xfId="4273"/>
    <cellStyle name="Normal 3 2 5 2" xfId="4320"/>
    <cellStyle name="Normal 3 2 6" xfId="4288"/>
    <cellStyle name="Normal 3 2 7" xfId="79"/>
    <cellStyle name="Normal 3 3" xfId="20"/>
    <cellStyle name="Normal 3 3 10" xfId="2315"/>
    <cellStyle name="Normal 3 3 10 2" xfId="10125"/>
    <cellStyle name="Normal 3 3 11" xfId="4335"/>
    <cellStyle name="Normal 3 3 11 2" xfId="12055"/>
    <cellStyle name="Normal 3 3 12" xfId="6265"/>
    <cellStyle name="Normal 3 3 12 2" xfId="13985"/>
    <cellStyle name="Normal 3 3 13" xfId="8195"/>
    <cellStyle name="Normal 3 3 2" xfId="252"/>
    <cellStyle name="Normal 3 3 2 10" xfId="4345"/>
    <cellStyle name="Normal 3 3 2 10 2" xfId="12065"/>
    <cellStyle name="Normal 3 3 2 11" xfId="6275"/>
    <cellStyle name="Normal 3 3 2 11 2" xfId="13995"/>
    <cellStyle name="Normal 3 3 2 12" xfId="8205"/>
    <cellStyle name="Normal 3 3 2 2" xfId="277"/>
    <cellStyle name="Normal 3 3 2 2 10" xfId="6295"/>
    <cellStyle name="Normal 3 3 2 2 10 2" xfId="14015"/>
    <cellStyle name="Normal 3 3 2 2 11" xfId="8225"/>
    <cellStyle name="Normal 3 3 2 2 2" xfId="362"/>
    <cellStyle name="Normal 3 3 2 2 2 10" xfId="8265"/>
    <cellStyle name="Normal 3 3 2 2 2 2" xfId="442"/>
    <cellStyle name="Normal 3 3 2 2 2 2 2" xfId="602"/>
    <cellStyle name="Normal 3 3 2 2 2 2 2 2" xfId="1150"/>
    <cellStyle name="Normal 3 3 2 2 2 2 2 2 2" xfId="2138"/>
    <cellStyle name="Normal 3 3 2 2 2 2 2 2 2 2" xfId="4071"/>
    <cellStyle name="Normal 3 3 2 2 2 2 2 2 2 2 2" xfId="11881"/>
    <cellStyle name="Normal 3 3 2 2 2 2 2 2 2 3" xfId="6091"/>
    <cellStyle name="Normal 3 3 2 2 2 2 2 2 2 3 2" xfId="13811"/>
    <cellStyle name="Normal 3 3 2 2 2 2 2 2 2 4" xfId="8021"/>
    <cellStyle name="Normal 3 3 2 2 2 2 2 2 2 4 2" xfId="15741"/>
    <cellStyle name="Normal 3 3 2 2 2 2 2 2 2 5" xfId="9951"/>
    <cellStyle name="Normal 3 3 2 2 2 2 2 2 3" xfId="3107"/>
    <cellStyle name="Normal 3 3 2 2 2 2 2 2 3 2" xfId="10917"/>
    <cellStyle name="Normal 3 3 2 2 2 2 2 2 4" xfId="5127"/>
    <cellStyle name="Normal 3 3 2 2 2 2 2 2 4 2" xfId="12847"/>
    <cellStyle name="Normal 3 3 2 2 2 2 2 2 5" xfId="7057"/>
    <cellStyle name="Normal 3 3 2 2 2 2 2 2 5 2" xfId="14777"/>
    <cellStyle name="Normal 3 3 2 2 2 2 2 2 6" xfId="8987"/>
    <cellStyle name="Normal 3 3 2 2 2 2 2 3" xfId="1656"/>
    <cellStyle name="Normal 3 3 2 2 2 2 2 3 2" xfId="3589"/>
    <cellStyle name="Normal 3 3 2 2 2 2 2 3 2 2" xfId="11399"/>
    <cellStyle name="Normal 3 3 2 2 2 2 2 3 3" xfId="5609"/>
    <cellStyle name="Normal 3 3 2 2 2 2 2 3 3 2" xfId="13329"/>
    <cellStyle name="Normal 3 3 2 2 2 2 2 3 4" xfId="7539"/>
    <cellStyle name="Normal 3 3 2 2 2 2 2 3 4 2" xfId="15259"/>
    <cellStyle name="Normal 3 3 2 2 2 2 2 3 5" xfId="9469"/>
    <cellStyle name="Normal 3 3 2 2 2 2 2 4" xfId="2625"/>
    <cellStyle name="Normal 3 3 2 2 2 2 2 4 2" xfId="10435"/>
    <cellStyle name="Normal 3 3 2 2 2 2 2 5" xfId="4645"/>
    <cellStyle name="Normal 3 3 2 2 2 2 2 5 2" xfId="12365"/>
    <cellStyle name="Normal 3 3 2 2 2 2 2 6" xfId="6575"/>
    <cellStyle name="Normal 3 3 2 2 2 2 2 6 2" xfId="14295"/>
    <cellStyle name="Normal 3 3 2 2 2 2 2 7" xfId="8505"/>
    <cellStyle name="Normal 3 3 2 2 2 2 3" xfId="764"/>
    <cellStyle name="Normal 3 3 2 2 2 2 3 2" xfId="1311"/>
    <cellStyle name="Normal 3 3 2 2 2 2 3 2 2" xfId="2298"/>
    <cellStyle name="Normal 3 3 2 2 2 2 3 2 2 2" xfId="4231"/>
    <cellStyle name="Normal 3 3 2 2 2 2 3 2 2 2 2" xfId="12041"/>
    <cellStyle name="Normal 3 3 2 2 2 2 3 2 2 3" xfId="6251"/>
    <cellStyle name="Normal 3 3 2 2 2 2 3 2 2 3 2" xfId="13971"/>
    <cellStyle name="Normal 3 3 2 2 2 2 3 2 2 4" xfId="8181"/>
    <cellStyle name="Normal 3 3 2 2 2 2 3 2 2 4 2" xfId="15901"/>
    <cellStyle name="Normal 3 3 2 2 2 2 3 2 2 5" xfId="10111"/>
    <cellStyle name="Normal 3 3 2 2 2 2 3 2 3" xfId="3268"/>
    <cellStyle name="Normal 3 3 2 2 2 2 3 2 3 2" xfId="11078"/>
    <cellStyle name="Normal 3 3 2 2 2 2 3 2 4" xfId="5288"/>
    <cellStyle name="Normal 3 3 2 2 2 2 3 2 4 2" xfId="13008"/>
    <cellStyle name="Normal 3 3 2 2 2 2 3 2 5" xfId="7218"/>
    <cellStyle name="Normal 3 3 2 2 2 2 3 2 5 2" xfId="14938"/>
    <cellStyle name="Normal 3 3 2 2 2 2 3 2 6" xfId="9148"/>
    <cellStyle name="Normal 3 3 2 2 2 2 3 3" xfId="1817"/>
    <cellStyle name="Normal 3 3 2 2 2 2 3 3 2" xfId="3750"/>
    <cellStyle name="Normal 3 3 2 2 2 2 3 3 2 2" xfId="11560"/>
    <cellStyle name="Normal 3 3 2 2 2 2 3 3 3" xfId="5770"/>
    <cellStyle name="Normal 3 3 2 2 2 2 3 3 3 2" xfId="13490"/>
    <cellStyle name="Normal 3 3 2 2 2 2 3 3 4" xfId="7700"/>
    <cellStyle name="Normal 3 3 2 2 2 2 3 3 4 2" xfId="15420"/>
    <cellStyle name="Normal 3 3 2 2 2 2 3 3 5" xfId="9630"/>
    <cellStyle name="Normal 3 3 2 2 2 2 3 4" xfId="2786"/>
    <cellStyle name="Normal 3 3 2 2 2 2 3 4 2" xfId="10596"/>
    <cellStyle name="Normal 3 3 2 2 2 2 3 5" xfId="4806"/>
    <cellStyle name="Normal 3 3 2 2 2 2 3 5 2" xfId="12526"/>
    <cellStyle name="Normal 3 3 2 2 2 2 3 6" xfId="6736"/>
    <cellStyle name="Normal 3 3 2 2 2 2 3 6 2" xfId="14456"/>
    <cellStyle name="Normal 3 3 2 2 2 2 3 7" xfId="8666"/>
    <cellStyle name="Normal 3 3 2 2 2 2 4" xfId="990"/>
    <cellStyle name="Normal 3 3 2 2 2 2 4 2" xfId="1978"/>
    <cellStyle name="Normal 3 3 2 2 2 2 4 2 2" xfId="3911"/>
    <cellStyle name="Normal 3 3 2 2 2 2 4 2 2 2" xfId="11721"/>
    <cellStyle name="Normal 3 3 2 2 2 2 4 2 3" xfId="5931"/>
    <cellStyle name="Normal 3 3 2 2 2 2 4 2 3 2" xfId="13651"/>
    <cellStyle name="Normal 3 3 2 2 2 2 4 2 4" xfId="7861"/>
    <cellStyle name="Normal 3 3 2 2 2 2 4 2 4 2" xfId="15581"/>
    <cellStyle name="Normal 3 3 2 2 2 2 4 2 5" xfId="9791"/>
    <cellStyle name="Normal 3 3 2 2 2 2 4 3" xfId="2947"/>
    <cellStyle name="Normal 3 3 2 2 2 2 4 3 2" xfId="10757"/>
    <cellStyle name="Normal 3 3 2 2 2 2 4 4" xfId="4967"/>
    <cellStyle name="Normal 3 3 2 2 2 2 4 4 2" xfId="12687"/>
    <cellStyle name="Normal 3 3 2 2 2 2 4 5" xfId="6897"/>
    <cellStyle name="Normal 3 3 2 2 2 2 4 5 2" xfId="14617"/>
    <cellStyle name="Normal 3 3 2 2 2 2 4 6" xfId="8827"/>
    <cellStyle name="Normal 3 3 2 2 2 2 5" xfId="1496"/>
    <cellStyle name="Normal 3 3 2 2 2 2 5 2" xfId="3429"/>
    <cellStyle name="Normal 3 3 2 2 2 2 5 2 2" xfId="11239"/>
    <cellStyle name="Normal 3 3 2 2 2 2 5 3" xfId="5449"/>
    <cellStyle name="Normal 3 3 2 2 2 2 5 3 2" xfId="13169"/>
    <cellStyle name="Normal 3 3 2 2 2 2 5 4" xfId="7379"/>
    <cellStyle name="Normal 3 3 2 2 2 2 5 4 2" xfId="15099"/>
    <cellStyle name="Normal 3 3 2 2 2 2 5 5" xfId="9309"/>
    <cellStyle name="Normal 3 3 2 2 2 2 6" xfId="2465"/>
    <cellStyle name="Normal 3 3 2 2 2 2 6 2" xfId="10275"/>
    <cellStyle name="Normal 3 3 2 2 2 2 7" xfId="4485"/>
    <cellStyle name="Normal 3 3 2 2 2 2 7 2" xfId="12205"/>
    <cellStyle name="Normal 3 3 2 2 2 2 8" xfId="6415"/>
    <cellStyle name="Normal 3 3 2 2 2 2 8 2" xfId="14135"/>
    <cellStyle name="Normal 3 3 2 2 2 2 9" xfId="8345"/>
    <cellStyle name="Normal 3 3 2 2 2 3" xfId="522"/>
    <cellStyle name="Normal 3 3 2 2 2 3 2" xfId="1070"/>
    <cellStyle name="Normal 3 3 2 2 2 3 2 2" xfId="2058"/>
    <cellStyle name="Normal 3 3 2 2 2 3 2 2 2" xfId="3991"/>
    <cellStyle name="Normal 3 3 2 2 2 3 2 2 2 2" xfId="11801"/>
    <cellStyle name="Normal 3 3 2 2 2 3 2 2 3" xfId="6011"/>
    <cellStyle name="Normal 3 3 2 2 2 3 2 2 3 2" xfId="13731"/>
    <cellStyle name="Normal 3 3 2 2 2 3 2 2 4" xfId="7941"/>
    <cellStyle name="Normal 3 3 2 2 2 3 2 2 4 2" xfId="15661"/>
    <cellStyle name="Normal 3 3 2 2 2 3 2 2 5" xfId="9871"/>
    <cellStyle name="Normal 3 3 2 2 2 3 2 3" xfId="3027"/>
    <cellStyle name="Normal 3 3 2 2 2 3 2 3 2" xfId="10837"/>
    <cellStyle name="Normal 3 3 2 2 2 3 2 4" xfId="5047"/>
    <cellStyle name="Normal 3 3 2 2 2 3 2 4 2" xfId="12767"/>
    <cellStyle name="Normal 3 3 2 2 2 3 2 5" xfId="6977"/>
    <cellStyle name="Normal 3 3 2 2 2 3 2 5 2" xfId="14697"/>
    <cellStyle name="Normal 3 3 2 2 2 3 2 6" xfId="8907"/>
    <cellStyle name="Normal 3 3 2 2 2 3 3" xfId="1576"/>
    <cellStyle name="Normal 3 3 2 2 2 3 3 2" xfId="3509"/>
    <cellStyle name="Normal 3 3 2 2 2 3 3 2 2" xfId="11319"/>
    <cellStyle name="Normal 3 3 2 2 2 3 3 3" xfId="5529"/>
    <cellStyle name="Normal 3 3 2 2 2 3 3 3 2" xfId="13249"/>
    <cellStyle name="Normal 3 3 2 2 2 3 3 4" xfId="7459"/>
    <cellStyle name="Normal 3 3 2 2 2 3 3 4 2" xfId="15179"/>
    <cellStyle name="Normal 3 3 2 2 2 3 3 5" xfId="9389"/>
    <cellStyle name="Normal 3 3 2 2 2 3 4" xfId="2545"/>
    <cellStyle name="Normal 3 3 2 2 2 3 4 2" xfId="10355"/>
    <cellStyle name="Normal 3 3 2 2 2 3 5" xfId="4565"/>
    <cellStyle name="Normal 3 3 2 2 2 3 5 2" xfId="12285"/>
    <cellStyle name="Normal 3 3 2 2 2 3 6" xfId="6495"/>
    <cellStyle name="Normal 3 3 2 2 2 3 6 2" xfId="14215"/>
    <cellStyle name="Normal 3 3 2 2 2 3 7" xfId="8425"/>
    <cellStyle name="Normal 3 3 2 2 2 4" xfId="684"/>
    <cellStyle name="Normal 3 3 2 2 2 4 2" xfId="1231"/>
    <cellStyle name="Normal 3 3 2 2 2 4 2 2" xfId="2218"/>
    <cellStyle name="Normal 3 3 2 2 2 4 2 2 2" xfId="4151"/>
    <cellStyle name="Normal 3 3 2 2 2 4 2 2 2 2" xfId="11961"/>
    <cellStyle name="Normal 3 3 2 2 2 4 2 2 3" xfId="6171"/>
    <cellStyle name="Normal 3 3 2 2 2 4 2 2 3 2" xfId="13891"/>
    <cellStyle name="Normal 3 3 2 2 2 4 2 2 4" xfId="8101"/>
    <cellStyle name="Normal 3 3 2 2 2 4 2 2 4 2" xfId="15821"/>
    <cellStyle name="Normal 3 3 2 2 2 4 2 2 5" xfId="10031"/>
    <cellStyle name="Normal 3 3 2 2 2 4 2 3" xfId="3188"/>
    <cellStyle name="Normal 3 3 2 2 2 4 2 3 2" xfId="10998"/>
    <cellStyle name="Normal 3 3 2 2 2 4 2 4" xfId="5208"/>
    <cellStyle name="Normal 3 3 2 2 2 4 2 4 2" xfId="12928"/>
    <cellStyle name="Normal 3 3 2 2 2 4 2 5" xfId="7138"/>
    <cellStyle name="Normal 3 3 2 2 2 4 2 5 2" xfId="14858"/>
    <cellStyle name="Normal 3 3 2 2 2 4 2 6" xfId="9068"/>
    <cellStyle name="Normal 3 3 2 2 2 4 3" xfId="1737"/>
    <cellStyle name="Normal 3 3 2 2 2 4 3 2" xfId="3670"/>
    <cellStyle name="Normal 3 3 2 2 2 4 3 2 2" xfId="11480"/>
    <cellStyle name="Normal 3 3 2 2 2 4 3 3" xfId="5690"/>
    <cellStyle name="Normal 3 3 2 2 2 4 3 3 2" xfId="13410"/>
    <cellStyle name="Normal 3 3 2 2 2 4 3 4" xfId="7620"/>
    <cellStyle name="Normal 3 3 2 2 2 4 3 4 2" xfId="15340"/>
    <cellStyle name="Normal 3 3 2 2 2 4 3 5" xfId="9550"/>
    <cellStyle name="Normal 3 3 2 2 2 4 4" xfId="2706"/>
    <cellStyle name="Normal 3 3 2 2 2 4 4 2" xfId="10516"/>
    <cellStyle name="Normal 3 3 2 2 2 4 5" xfId="4726"/>
    <cellStyle name="Normal 3 3 2 2 2 4 5 2" xfId="12446"/>
    <cellStyle name="Normal 3 3 2 2 2 4 6" xfId="6656"/>
    <cellStyle name="Normal 3 3 2 2 2 4 6 2" xfId="14376"/>
    <cellStyle name="Normal 3 3 2 2 2 4 7" xfId="8586"/>
    <cellStyle name="Normal 3 3 2 2 2 5" xfId="910"/>
    <cellStyle name="Normal 3 3 2 2 2 5 2" xfId="1898"/>
    <cellStyle name="Normal 3 3 2 2 2 5 2 2" xfId="3831"/>
    <cellStyle name="Normal 3 3 2 2 2 5 2 2 2" xfId="11641"/>
    <cellStyle name="Normal 3 3 2 2 2 5 2 3" xfId="5851"/>
    <cellStyle name="Normal 3 3 2 2 2 5 2 3 2" xfId="13571"/>
    <cellStyle name="Normal 3 3 2 2 2 5 2 4" xfId="7781"/>
    <cellStyle name="Normal 3 3 2 2 2 5 2 4 2" xfId="15501"/>
    <cellStyle name="Normal 3 3 2 2 2 5 2 5" xfId="9711"/>
    <cellStyle name="Normal 3 3 2 2 2 5 3" xfId="2867"/>
    <cellStyle name="Normal 3 3 2 2 2 5 3 2" xfId="10677"/>
    <cellStyle name="Normal 3 3 2 2 2 5 4" xfId="4887"/>
    <cellStyle name="Normal 3 3 2 2 2 5 4 2" xfId="12607"/>
    <cellStyle name="Normal 3 3 2 2 2 5 5" xfId="6817"/>
    <cellStyle name="Normal 3 3 2 2 2 5 5 2" xfId="14537"/>
    <cellStyle name="Normal 3 3 2 2 2 5 6" xfId="8747"/>
    <cellStyle name="Normal 3 3 2 2 2 6" xfId="1416"/>
    <cellStyle name="Normal 3 3 2 2 2 6 2" xfId="3349"/>
    <cellStyle name="Normal 3 3 2 2 2 6 2 2" xfId="11159"/>
    <cellStyle name="Normal 3 3 2 2 2 6 3" xfId="5369"/>
    <cellStyle name="Normal 3 3 2 2 2 6 3 2" xfId="13089"/>
    <cellStyle name="Normal 3 3 2 2 2 6 4" xfId="7299"/>
    <cellStyle name="Normal 3 3 2 2 2 6 4 2" xfId="15019"/>
    <cellStyle name="Normal 3 3 2 2 2 6 5" xfId="9229"/>
    <cellStyle name="Normal 3 3 2 2 2 7" xfId="2385"/>
    <cellStyle name="Normal 3 3 2 2 2 7 2" xfId="10195"/>
    <cellStyle name="Normal 3 3 2 2 2 8" xfId="4405"/>
    <cellStyle name="Normal 3 3 2 2 2 8 2" xfId="12125"/>
    <cellStyle name="Normal 3 3 2 2 2 9" xfId="6335"/>
    <cellStyle name="Normal 3 3 2 2 2 9 2" xfId="14055"/>
    <cellStyle name="Normal 3 3 2 2 3" xfId="402"/>
    <cellStyle name="Normal 3 3 2 2 3 2" xfId="562"/>
    <cellStyle name="Normal 3 3 2 2 3 2 2" xfId="1110"/>
    <cellStyle name="Normal 3 3 2 2 3 2 2 2" xfId="2098"/>
    <cellStyle name="Normal 3 3 2 2 3 2 2 2 2" xfId="4031"/>
    <cellStyle name="Normal 3 3 2 2 3 2 2 2 2 2" xfId="11841"/>
    <cellStyle name="Normal 3 3 2 2 3 2 2 2 3" xfId="6051"/>
    <cellStyle name="Normal 3 3 2 2 3 2 2 2 3 2" xfId="13771"/>
    <cellStyle name="Normal 3 3 2 2 3 2 2 2 4" xfId="7981"/>
    <cellStyle name="Normal 3 3 2 2 3 2 2 2 4 2" xfId="15701"/>
    <cellStyle name="Normal 3 3 2 2 3 2 2 2 5" xfId="9911"/>
    <cellStyle name="Normal 3 3 2 2 3 2 2 3" xfId="3067"/>
    <cellStyle name="Normal 3 3 2 2 3 2 2 3 2" xfId="10877"/>
    <cellStyle name="Normal 3 3 2 2 3 2 2 4" xfId="5087"/>
    <cellStyle name="Normal 3 3 2 2 3 2 2 4 2" xfId="12807"/>
    <cellStyle name="Normal 3 3 2 2 3 2 2 5" xfId="7017"/>
    <cellStyle name="Normal 3 3 2 2 3 2 2 5 2" xfId="14737"/>
    <cellStyle name="Normal 3 3 2 2 3 2 2 6" xfId="8947"/>
    <cellStyle name="Normal 3 3 2 2 3 2 3" xfId="1616"/>
    <cellStyle name="Normal 3 3 2 2 3 2 3 2" xfId="3549"/>
    <cellStyle name="Normal 3 3 2 2 3 2 3 2 2" xfId="11359"/>
    <cellStyle name="Normal 3 3 2 2 3 2 3 3" xfId="5569"/>
    <cellStyle name="Normal 3 3 2 2 3 2 3 3 2" xfId="13289"/>
    <cellStyle name="Normal 3 3 2 2 3 2 3 4" xfId="7499"/>
    <cellStyle name="Normal 3 3 2 2 3 2 3 4 2" xfId="15219"/>
    <cellStyle name="Normal 3 3 2 2 3 2 3 5" xfId="9429"/>
    <cellStyle name="Normal 3 3 2 2 3 2 4" xfId="2585"/>
    <cellStyle name="Normal 3 3 2 2 3 2 4 2" xfId="10395"/>
    <cellStyle name="Normal 3 3 2 2 3 2 5" xfId="4605"/>
    <cellStyle name="Normal 3 3 2 2 3 2 5 2" xfId="12325"/>
    <cellStyle name="Normal 3 3 2 2 3 2 6" xfId="6535"/>
    <cellStyle name="Normal 3 3 2 2 3 2 6 2" xfId="14255"/>
    <cellStyle name="Normal 3 3 2 2 3 2 7" xfId="8465"/>
    <cellStyle name="Normal 3 3 2 2 3 3" xfId="724"/>
    <cellStyle name="Normal 3 3 2 2 3 3 2" xfId="1271"/>
    <cellStyle name="Normal 3 3 2 2 3 3 2 2" xfId="2258"/>
    <cellStyle name="Normal 3 3 2 2 3 3 2 2 2" xfId="4191"/>
    <cellStyle name="Normal 3 3 2 2 3 3 2 2 2 2" xfId="12001"/>
    <cellStyle name="Normal 3 3 2 2 3 3 2 2 3" xfId="6211"/>
    <cellStyle name="Normal 3 3 2 2 3 3 2 2 3 2" xfId="13931"/>
    <cellStyle name="Normal 3 3 2 2 3 3 2 2 4" xfId="8141"/>
    <cellStyle name="Normal 3 3 2 2 3 3 2 2 4 2" xfId="15861"/>
    <cellStyle name="Normal 3 3 2 2 3 3 2 2 5" xfId="10071"/>
    <cellStyle name="Normal 3 3 2 2 3 3 2 3" xfId="3228"/>
    <cellStyle name="Normal 3 3 2 2 3 3 2 3 2" xfId="11038"/>
    <cellStyle name="Normal 3 3 2 2 3 3 2 4" xfId="5248"/>
    <cellStyle name="Normal 3 3 2 2 3 3 2 4 2" xfId="12968"/>
    <cellStyle name="Normal 3 3 2 2 3 3 2 5" xfId="7178"/>
    <cellStyle name="Normal 3 3 2 2 3 3 2 5 2" xfId="14898"/>
    <cellStyle name="Normal 3 3 2 2 3 3 2 6" xfId="9108"/>
    <cellStyle name="Normal 3 3 2 2 3 3 3" xfId="1777"/>
    <cellStyle name="Normal 3 3 2 2 3 3 3 2" xfId="3710"/>
    <cellStyle name="Normal 3 3 2 2 3 3 3 2 2" xfId="11520"/>
    <cellStyle name="Normal 3 3 2 2 3 3 3 3" xfId="5730"/>
    <cellStyle name="Normal 3 3 2 2 3 3 3 3 2" xfId="13450"/>
    <cellStyle name="Normal 3 3 2 2 3 3 3 4" xfId="7660"/>
    <cellStyle name="Normal 3 3 2 2 3 3 3 4 2" xfId="15380"/>
    <cellStyle name="Normal 3 3 2 2 3 3 3 5" xfId="9590"/>
    <cellStyle name="Normal 3 3 2 2 3 3 4" xfId="2746"/>
    <cellStyle name="Normal 3 3 2 2 3 3 4 2" xfId="10556"/>
    <cellStyle name="Normal 3 3 2 2 3 3 5" xfId="4766"/>
    <cellStyle name="Normal 3 3 2 2 3 3 5 2" xfId="12486"/>
    <cellStyle name="Normal 3 3 2 2 3 3 6" xfId="6696"/>
    <cellStyle name="Normal 3 3 2 2 3 3 6 2" xfId="14416"/>
    <cellStyle name="Normal 3 3 2 2 3 3 7" xfId="8626"/>
    <cellStyle name="Normal 3 3 2 2 3 4" xfId="950"/>
    <cellStyle name="Normal 3 3 2 2 3 4 2" xfId="1938"/>
    <cellStyle name="Normal 3 3 2 2 3 4 2 2" xfId="3871"/>
    <cellStyle name="Normal 3 3 2 2 3 4 2 2 2" xfId="11681"/>
    <cellStyle name="Normal 3 3 2 2 3 4 2 3" xfId="5891"/>
    <cellStyle name="Normal 3 3 2 2 3 4 2 3 2" xfId="13611"/>
    <cellStyle name="Normal 3 3 2 2 3 4 2 4" xfId="7821"/>
    <cellStyle name="Normal 3 3 2 2 3 4 2 4 2" xfId="15541"/>
    <cellStyle name="Normal 3 3 2 2 3 4 2 5" xfId="9751"/>
    <cellStyle name="Normal 3 3 2 2 3 4 3" xfId="2907"/>
    <cellStyle name="Normal 3 3 2 2 3 4 3 2" xfId="10717"/>
    <cellStyle name="Normal 3 3 2 2 3 4 4" xfId="4927"/>
    <cellStyle name="Normal 3 3 2 2 3 4 4 2" xfId="12647"/>
    <cellStyle name="Normal 3 3 2 2 3 4 5" xfId="6857"/>
    <cellStyle name="Normal 3 3 2 2 3 4 5 2" xfId="14577"/>
    <cellStyle name="Normal 3 3 2 2 3 4 6" xfId="8787"/>
    <cellStyle name="Normal 3 3 2 2 3 5" xfId="1456"/>
    <cellStyle name="Normal 3 3 2 2 3 5 2" xfId="3389"/>
    <cellStyle name="Normal 3 3 2 2 3 5 2 2" xfId="11199"/>
    <cellStyle name="Normal 3 3 2 2 3 5 3" xfId="5409"/>
    <cellStyle name="Normal 3 3 2 2 3 5 3 2" xfId="13129"/>
    <cellStyle name="Normal 3 3 2 2 3 5 4" xfId="7339"/>
    <cellStyle name="Normal 3 3 2 2 3 5 4 2" xfId="15059"/>
    <cellStyle name="Normal 3 3 2 2 3 5 5" xfId="9269"/>
    <cellStyle name="Normal 3 3 2 2 3 6" xfId="2425"/>
    <cellStyle name="Normal 3 3 2 2 3 6 2" xfId="10235"/>
    <cellStyle name="Normal 3 3 2 2 3 7" xfId="4445"/>
    <cellStyle name="Normal 3 3 2 2 3 7 2" xfId="12165"/>
    <cellStyle name="Normal 3 3 2 2 3 8" xfId="6375"/>
    <cellStyle name="Normal 3 3 2 2 3 8 2" xfId="14095"/>
    <cellStyle name="Normal 3 3 2 2 3 9" xfId="8305"/>
    <cellStyle name="Normal 3 3 2 2 4" xfId="482"/>
    <cellStyle name="Normal 3 3 2 2 4 2" xfId="1030"/>
    <cellStyle name="Normal 3 3 2 2 4 2 2" xfId="2018"/>
    <cellStyle name="Normal 3 3 2 2 4 2 2 2" xfId="3951"/>
    <cellStyle name="Normal 3 3 2 2 4 2 2 2 2" xfId="11761"/>
    <cellStyle name="Normal 3 3 2 2 4 2 2 3" xfId="5971"/>
    <cellStyle name="Normal 3 3 2 2 4 2 2 3 2" xfId="13691"/>
    <cellStyle name="Normal 3 3 2 2 4 2 2 4" xfId="7901"/>
    <cellStyle name="Normal 3 3 2 2 4 2 2 4 2" xfId="15621"/>
    <cellStyle name="Normal 3 3 2 2 4 2 2 5" xfId="9831"/>
    <cellStyle name="Normal 3 3 2 2 4 2 3" xfId="2987"/>
    <cellStyle name="Normal 3 3 2 2 4 2 3 2" xfId="10797"/>
    <cellStyle name="Normal 3 3 2 2 4 2 4" xfId="5007"/>
    <cellStyle name="Normal 3 3 2 2 4 2 4 2" xfId="12727"/>
    <cellStyle name="Normal 3 3 2 2 4 2 5" xfId="6937"/>
    <cellStyle name="Normal 3 3 2 2 4 2 5 2" xfId="14657"/>
    <cellStyle name="Normal 3 3 2 2 4 2 6" xfId="8867"/>
    <cellStyle name="Normal 3 3 2 2 4 3" xfId="1536"/>
    <cellStyle name="Normal 3 3 2 2 4 3 2" xfId="3469"/>
    <cellStyle name="Normal 3 3 2 2 4 3 2 2" xfId="11279"/>
    <cellStyle name="Normal 3 3 2 2 4 3 3" xfId="5489"/>
    <cellStyle name="Normal 3 3 2 2 4 3 3 2" xfId="13209"/>
    <cellStyle name="Normal 3 3 2 2 4 3 4" xfId="7419"/>
    <cellStyle name="Normal 3 3 2 2 4 3 4 2" xfId="15139"/>
    <cellStyle name="Normal 3 3 2 2 4 3 5" xfId="9349"/>
    <cellStyle name="Normal 3 3 2 2 4 4" xfId="2505"/>
    <cellStyle name="Normal 3 3 2 2 4 4 2" xfId="10315"/>
    <cellStyle name="Normal 3 3 2 2 4 5" xfId="4525"/>
    <cellStyle name="Normal 3 3 2 2 4 5 2" xfId="12245"/>
    <cellStyle name="Normal 3 3 2 2 4 6" xfId="6455"/>
    <cellStyle name="Normal 3 3 2 2 4 6 2" xfId="14175"/>
    <cellStyle name="Normal 3 3 2 2 4 7" xfId="8385"/>
    <cellStyle name="Normal 3 3 2 2 5" xfId="644"/>
    <cellStyle name="Normal 3 3 2 2 5 2" xfId="1191"/>
    <cellStyle name="Normal 3 3 2 2 5 2 2" xfId="2178"/>
    <cellStyle name="Normal 3 3 2 2 5 2 2 2" xfId="4111"/>
    <cellStyle name="Normal 3 3 2 2 5 2 2 2 2" xfId="11921"/>
    <cellStyle name="Normal 3 3 2 2 5 2 2 3" xfId="6131"/>
    <cellStyle name="Normal 3 3 2 2 5 2 2 3 2" xfId="13851"/>
    <cellStyle name="Normal 3 3 2 2 5 2 2 4" xfId="8061"/>
    <cellStyle name="Normal 3 3 2 2 5 2 2 4 2" xfId="15781"/>
    <cellStyle name="Normal 3 3 2 2 5 2 2 5" xfId="9991"/>
    <cellStyle name="Normal 3 3 2 2 5 2 3" xfId="3148"/>
    <cellStyle name="Normal 3 3 2 2 5 2 3 2" xfId="10958"/>
    <cellStyle name="Normal 3 3 2 2 5 2 4" xfId="5168"/>
    <cellStyle name="Normal 3 3 2 2 5 2 4 2" xfId="12888"/>
    <cellStyle name="Normal 3 3 2 2 5 2 5" xfId="7098"/>
    <cellStyle name="Normal 3 3 2 2 5 2 5 2" xfId="14818"/>
    <cellStyle name="Normal 3 3 2 2 5 2 6" xfId="9028"/>
    <cellStyle name="Normal 3 3 2 2 5 3" xfId="1697"/>
    <cellStyle name="Normal 3 3 2 2 5 3 2" xfId="3630"/>
    <cellStyle name="Normal 3 3 2 2 5 3 2 2" xfId="11440"/>
    <cellStyle name="Normal 3 3 2 2 5 3 3" xfId="5650"/>
    <cellStyle name="Normal 3 3 2 2 5 3 3 2" xfId="13370"/>
    <cellStyle name="Normal 3 3 2 2 5 3 4" xfId="7580"/>
    <cellStyle name="Normal 3 3 2 2 5 3 4 2" xfId="15300"/>
    <cellStyle name="Normal 3 3 2 2 5 3 5" xfId="9510"/>
    <cellStyle name="Normal 3 3 2 2 5 4" xfId="2666"/>
    <cellStyle name="Normal 3 3 2 2 5 4 2" xfId="10476"/>
    <cellStyle name="Normal 3 3 2 2 5 5" xfId="4686"/>
    <cellStyle name="Normal 3 3 2 2 5 5 2" xfId="12406"/>
    <cellStyle name="Normal 3 3 2 2 5 6" xfId="6616"/>
    <cellStyle name="Normal 3 3 2 2 5 6 2" xfId="14336"/>
    <cellStyle name="Normal 3 3 2 2 5 7" xfId="8546"/>
    <cellStyle name="Normal 3 3 2 2 6" xfId="862"/>
    <cellStyle name="Normal 3 3 2 2 6 2" xfId="1858"/>
    <cellStyle name="Normal 3 3 2 2 6 2 2" xfId="3791"/>
    <cellStyle name="Normal 3 3 2 2 6 2 2 2" xfId="11601"/>
    <cellStyle name="Normal 3 3 2 2 6 2 3" xfId="5811"/>
    <cellStyle name="Normal 3 3 2 2 6 2 3 2" xfId="13531"/>
    <cellStyle name="Normal 3 3 2 2 6 2 4" xfId="7741"/>
    <cellStyle name="Normal 3 3 2 2 6 2 4 2" xfId="15461"/>
    <cellStyle name="Normal 3 3 2 2 6 2 5" xfId="9671"/>
    <cellStyle name="Normal 3 3 2 2 6 3" xfId="2827"/>
    <cellStyle name="Normal 3 3 2 2 6 3 2" xfId="10637"/>
    <cellStyle name="Normal 3 3 2 2 6 4" xfId="4847"/>
    <cellStyle name="Normal 3 3 2 2 6 4 2" xfId="12567"/>
    <cellStyle name="Normal 3 3 2 2 6 5" xfId="6777"/>
    <cellStyle name="Normal 3 3 2 2 6 5 2" xfId="14497"/>
    <cellStyle name="Normal 3 3 2 2 6 6" xfId="8707"/>
    <cellStyle name="Normal 3 3 2 2 7" xfId="1376"/>
    <cellStyle name="Normal 3 3 2 2 7 2" xfId="3309"/>
    <cellStyle name="Normal 3 3 2 2 7 2 2" xfId="11119"/>
    <cellStyle name="Normal 3 3 2 2 7 3" xfId="5329"/>
    <cellStyle name="Normal 3 3 2 2 7 3 2" xfId="13049"/>
    <cellStyle name="Normal 3 3 2 2 7 4" xfId="7259"/>
    <cellStyle name="Normal 3 3 2 2 7 4 2" xfId="14979"/>
    <cellStyle name="Normal 3 3 2 2 7 5" xfId="9189"/>
    <cellStyle name="Normal 3 3 2 2 8" xfId="2345"/>
    <cellStyle name="Normal 3 3 2 2 8 2" xfId="10155"/>
    <cellStyle name="Normal 3 3 2 2 9" xfId="4365"/>
    <cellStyle name="Normal 3 3 2 2 9 2" xfId="12085"/>
    <cellStyle name="Normal 3 3 2 3" xfId="342"/>
    <cellStyle name="Normal 3 3 2 3 10" xfId="8245"/>
    <cellStyle name="Normal 3 3 2 3 2" xfId="422"/>
    <cellStyle name="Normal 3 3 2 3 2 2" xfId="582"/>
    <cellStyle name="Normal 3 3 2 3 2 2 2" xfId="1130"/>
    <cellStyle name="Normal 3 3 2 3 2 2 2 2" xfId="2118"/>
    <cellStyle name="Normal 3 3 2 3 2 2 2 2 2" xfId="4051"/>
    <cellStyle name="Normal 3 3 2 3 2 2 2 2 2 2" xfId="11861"/>
    <cellStyle name="Normal 3 3 2 3 2 2 2 2 3" xfId="6071"/>
    <cellStyle name="Normal 3 3 2 3 2 2 2 2 3 2" xfId="13791"/>
    <cellStyle name="Normal 3 3 2 3 2 2 2 2 4" xfId="8001"/>
    <cellStyle name="Normal 3 3 2 3 2 2 2 2 4 2" xfId="15721"/>
    <cellStyle name="Normal 3 3 2 3 2 2 2 2 5" xfId="9931"/>
    <cellStyle name="Normal 3 3 2 3 2 2 2 3" xfId="3087"/>
    <cellStyle name="Normal 3 3 2 3 2 2 2 3 2" xfId="10897"/>
    <cellStyle name="Normal 3 3 2 3 2 2 2 4" xfId="5107"/>
    <cellStyle name="Normal 3 3 2 3 2 2 2 4 2" xfId="12827"/>
    <cellStyle name="Normal 3 3 2 3 2 2 2 5" xfId="7037"/>
    <cellStyle name="Normal 3 3 2 3 2 2 2 5 2" xfId="14757"/>
    <cellStyle name="Normal 3 3 2 3 2 2 2 6" xfId="8967"/>
    <cellStyle name="Normal 3 3 2 3 2 2 3" xfId="1636"/>
    <cellStyle name="Normal 3 3 2 3 2 2 3 2" xfId="3569"/>
    <cellStyle name="Normal 3 3 2 3 2 2 3 2 2" xfId="11379"/>
    <cellStyle name="Normal 3 3 2 3 2 2 3 3" xfId="5589"/>
    <cellStyle name="Normal 3 3 2 3 2 2 3 3 2" xfId="13309"/>
    <cellStyle name="Normal 3 3 2 3 2 2 3 4" xfId="7519"/>
    <cellStyle name="Normal 3 3 2 3 2 2 3 4 2" xfId="15239"/>
    <cellStyle name="Normal 3 3 2 3 2 2 3 5" xfId="9449"/>
    <cellStyle name="Normal 3 3 2 3 2 2 4" xfId="2605"/>
    <cellStyle name="Normal 3 3 2 3 2 2 4 2" xfId="10415"/>
    <cellStyle name="Normal 3 3 2 3 2 2 5" xfId="4625"/>
    <cellStyle name="Normal 3 3 2 3 2 2 5 2" xfId="12345"/>
    <cellStyle name="Normal 3 3 2 3 2 2 6" xfId="6555"/>
    <cellStyle name="Normal 3 3 2 3 2 2 6 2" xfId="14275"/>
    <cellStyle name="Normal 3 3 2 3 2 2 7" xfId="8485"/>
    <cellStyle name="Normal 3 3 2 3 2 3" xfId="744"/>
    <cellStyle name="Normal 3 3 2 3 2 3 2" xfId="1291"/>
    <cellStyle name="Normal 3 3 2 3 2 3 2 2" xfId="2278"/>
    <cellStyle name="Normal 3 3 2 3 2 3 2 2 2" xfId="4211"/>
    <cellStyle name="Normal 3 3 2 3 2 3 2 2 2 2" xfId="12021"/>
    <cellStyle name="Normal 3 3 2 3 2 3 2 2 3" xfId="6231"/>
    <cellStyle name="Normal 3 3 2 3 2 3 2 2 3 2" xfId="13951"/>
    <cellStyle name="Normal 3 3 2 3 2 3 2 2 4" xfId="8161"/>
    <cellStyle name="Normal 3 3 2 3 2 3 2 2 4 2" xfId="15881"/>
    <cellStyle name="Normal 3 3 2 3 2 3 2 2 5" xfId="10091"/>
    <cellStyle name="Normal 3 3 2 3 2 3 2 3" xfId="3248"/>
    <cellStyle name="Normal 3 3 2 3 2 3 2 3 2" xfId="11058"/>
    <cellStyle name="Normal 3 3 2 3 2 3 2 4" xfId="5268"/>
    <cellStyle name="Normal 3 3 2 3 2 3 2 4 2" xfId="12988"/>
    <cellStyle name="Normal 3 3 2 3 2 3 2 5" xfId="7198"/>
    <cellStyle name="Normal 3 3 2 3 2 3 2 5 2" xfId="14918"/>
    <cellStyle name="Normal 3 3 2 3 2 3 2 6" xfId="9128"/>
    <cellStyle name="Normal 3 3 2 3 2 3 3" xfId="1797"/>
    <cellStyle name="Normal 3 3 2 3 2 3 3 2" xfId="3730"/>
    <cellStyle name="Normal 3 3 2 3 2 3 3 2 2" xfId="11540"/>
    <cellStyle name="Normal 3 3 2 3 2 3 3 3" xfId="5750"/>
    <cellStyle name="Normal 3 3 2 3 2 3 3 3 2" xfId="13470"/>
    <cellStyle name="Normal 3 3 2 3 2 3 3 4" xfId="7680"/>
    <cellStyle name="Normal 3 3 2 3 2 3 3 4 2" xfId="15400"/>
    <cellStyle name="Normal 3 3 2 3 2 3 3 5" xfId="9610"/>
    <cellStyle name="Normal 3 3 2 3 2 3 4" xfId="2766"/>
    <cellStyle name="Normal 3 3 2 3 2 3 4 2" xfId="10576"/>
    <cellStyle name="Normal 3 3 2 3 2 3 5" xfId="4786"/>
    <cellStyle name="Normal 3 3 2 3 2 3 5 2" xfId="12506"/>
    <cellStyle name="Normal 3 3 2 3 2 3 6" xfId="6716"/>
    <cellStyle name="Normal 3 3 2 3 2 3 6 2" xfId="14436"/>
    <cellStyle name="Normal 3 3 2 3 2 3 7" xfId="8646"/>
    <cellStyle name="Normal 3 3 2 3 2 4" xfId="970"/>
    <cellStyle name="Normal 3 3 2 3 2 4 2" xfId="1958"/>
    <cellStyle name="Normal 3 3 2 3 2 4 2 2" xfId="3891"/>
    <cellStyle name="Normal 3 3 2 3 2 4 2 2 2" xfId="11701"/>
    <cellStyle name="Normal 3 3 2 3 2 4 2 3" xfId="5911"/>
    <cellStyle name="Normal 3 3 2 3 2 4 2 3 2" xfId="13631"/>
    <cellStyle name="Normal 3 3 2 3 2 4 2 4" xfId="7841"/>
    <cellStyle name="Normal 3 3 2 3 2 4 2 4 2" xfId="15561"/>
    <cellStyle name="Normal 3 3 2 3 2 4 2 5" xfId="9771"/>
    <cellStyle name="Normal 3 3 2 3 2 4 3" xfId="2927"/>
    <cellStyle name="Normal 3 3 2 3 2 4 3 2" xfId="10737"/>
    <cellStyle name="Normal 3 3 2 3 2 4 4" xfId="4947"/>
    <cellStyle name="Normal 3 3 2 3 2 4 4 2" xfId="12667"/>
    <cellStyle name="Normal 3 3 2 3 2 4 5" xfId="6877"/>
    <cellStyle name="Normal 3 3 2 3 2 4 5 2" xfId="14597"/>
    <cellStyle name="Normal 3 3 2 3 2 4 6" xfId="8807"/>
    <cellStyle name="Normal 3 3 2 3 2 5" xfId="1476"/>
    <cellStyle name="Normal 3 3 2 3 2 5 2" xfId="3409"/>
    <cellStyle name="Normal 3 3 2 3 2 5 2 2" xfId="11219"/>
    <cellStyle name="Normal 3 3 2 3 2 5 3" xfId="5429"/>
    <cellStyle name="Normal 3 3 2 3 2 5 3 2" xfId="13149"/>
    <cellStyle name="Normal 3 3 2 3 2 5 4" xfId="7359"/>
    <cellStyle name="Normal 3 3 2 3 2 5 4 2" xfId="15079"/>
    <cellStyle name="Normal 3 3 2 3 2 5 5" xfId="9289"/>
    <cellStyle name="Normal 3 3 2 3 2 6" xfId="2445"/>
    <cellStyle name="Normal 3 3 2 3 2 6 2" xfId="10255"/>
    <cellStyle name="Normal 3 3 2 3 2 7" xfId="4465"/>
    <cellStyle name="Normal 3 3 2 3 2 7 2" xfId="12185"/>
    <cellStyle name="Normal 3 3 2 3 2 8" xfId="6395"/>
    <cellStyle name="Normal 3 3 2 3 2 8 2" xfId="14115"/>
    <cellStyle name="Normal 3 3 2 3 2 9" xfId="8325"/>
    <cellStyle name="Normal 3 3 2 3 3" xfId="502"/>
    <cellStyle name="Normal 3 3 2 3 3 2" xfId="1050"/>
    <cellStyle name="Normal 3 3 2 3 3 2 2" xfId="2038"/>
    <cellStyle name="Normal 3 3 2 3 3 2 2 2" xfId="3971"/>
    <cellStyle name="Normal 3 3 2 3 3 2 2 2 2" xfId="11781"/>
    <cellStyle name="Normal 3 3 2 3 3 2 2 3" xfId="5991"/>
    <cellStyle name="Normal 3 3 2 3 3 2 2 3 2" xfId="13711"/>
    <cellStyle name="Normal 3 3 2 3 3 2 2 4" xfId="7921"/>
    <cellStyle name="Normal 3 3 2 3 3 2 2 4 2" xfId="15641"/>
    <cellStyle name="Normal 3 3 2 3 3 2 2 5" xfId="9851"/>
    <cellStyle name="Normal 3 3 2 3 3 2 3" xfId="3007"/>
    <cellStyle name="Normal 3 3 2 3 3 2 3 2" xfId="10817"/>
    <cellStyle name="Normal 3 3 2 3 3 2 4" xfId="5027"/>
    <cellStyle name="Normal 3 3 2 3 3 2 4 2" xfId="12747"/>
    <cellStyle name="Normal 3 3 2 3 3 2 5" xfId="6957"/>
    <cellStyle name="Normal 3 3 2 3 3 2 5 2" xfId="14677"/>
    <cellStyle name="Normal 3 3 2 3 3 2 6" xfId="8887"/>
    <cellStyle name="Normal 3 3 2 3 3 3" xfId="1556"/>
    <cellStyle name="Normal 3 3 2 3 3 3 2" xfId="3489"/>
    <cellStyle name="Normal 3 3 2 3 3 3 2 2" xfId="11299"/>
    <cellStyle name="Normal 3 3 2 3 3 3 3" xfId="5509"/>
    <cellStyle name="Normal 3 3 2 3 3 3 3 2" xfId="13229"/>
    <cellStyle name="Normal 3 3 2 3 3 3 4" xfId="7439"/>
    <cellStyle name="Normal 3 3 2 3 3 3 4 2" xfId="15159"/>
    <cellStyle name="Normal 3 3 2 3 3 3 5" xfId="9369"/>
    <cellStyle name="Normal 3 3 2 3 3 4" xfId="2525"/>
    <cellStyle name="Normal 3 3 2 3 3 4 2" xfId="10335"/>
    <cellStyle name="Normal 3 3 2 3 3 5" xfId="4545"/>
    <cellStyle name="Normal 3 3 2 3 3 5 2" xfId="12265"/>
    <cellStyle name="Normal 3 3 2 3 3 6" xfId="6475"/>
    <cellStyle name="Normal 3 3 2 3 3 6 2" xfId="14195"/>
    <cellStyle name="Normal 3 3 2 3 3 7" xfId="8405"/>
    <cellStyle name="Normal 3 3 2 3 4" xfId="664"/>
    <cellStyle name="Normal 3 3 2 3 4 2" xfId="1211"/>
    <cellStyle name="Normal 3 3 2 3 4 2 2" xfId="2198"/>
    <cellStyle name="Normal 3 3 2 3 4 2 2 2" xfId="4131"/>
    <cellStyle name="Normal 3 3 2 3 4 2 2 2 2" xfId="11941"/>
    <cellStyle name="Normal 3 3 2 3 4 2 2 3" xfId="6151"/>
    <cellStyle name="Normal 3 3 2 3 4 2 2 3 2" xfId="13871"/>
    <cellStyle name="Normal 3 3 2 3 4 2 2 4" xfId="8081"/>
    <cellStyle name="Normal 3 3 2 3 4 2 2 4 2" xfId="15801"/>
    <cellStyle name="Normal 3 3 2 3 4 2 2 5" xfId="10011"/>
    <cellStyle name="Normal 3 3 2 3 4 2 3" xfId="3168"/>
    <cellStyle name="Normal 3 3 2 3 4 2 3 2" xfId="10978"/>
    <cellStyle name="Normal 3 3 2 3 4 2 4" xfId="5188"/>
    <cellStyle name="Normal 3 3 2 3 4 2 4 2" xfId="12908"/>
    <cellStyle name="Normal 3 3 2 3 4 2 5" xfId="7118"/>
    <cellStyle name="Normal 3 3 2 3 4 2 5 2" xfId="14838"/>
    <cellStyle name="Normal 3 3 2 3 4 2 6" xfId="9048"/>
    <cellStyle name="Normal 3 3 2 3 4 3" xfId="1717"/>
    <cellStyle name="Normal 3 3 2 3 4 3 2" xfId="3650"/>
    <cellStyle name="Normal 3 3 2 3 4 3 2 2" xfId="11460"/>
    <cellStyle name="Normal 3 3 2 3 4 3 3" xfId="5670"/>
    <cellStyle name="Normal 3 3 2 3 4 3 3 2" xfId="13390"/>
    <cellStyle name="Normal 3 3 2 3 4 3 4" xfId="7600"/>
    <cellStyle name="Normal 3 3 2 3 4 3 4 2" xfId="15320"/>
    <cellStyle name="Normal 3 3 2 3 4 3 5" xfId="9530"/>
    <cellStyle name="Normal 3 3 2 3 4 4" xfId="2686"/>
    <cellStyle name="Normal 3 3 2 3 4 4 2" xfId="10496"/>
    <cellStyle name="Normal 3 3 2 3 4 5" xfId="4706"/>
    <cellStyle name="Normal 3 3 2 3 4 5 2" xfId="12426"/>
    <cellStyle name="Normal 3 3 2 3 4 6" xfId="6636"/>
    <cellStyle name="Normal 3 3 2 3 4 6 2" xfId="14356"/>
    <cellStyle name="Normal 3 3 2 3 4 7" xfId="8566"/>
    <cellStyle name="Normal 3 3 2 3 5" xfId="890"/>
    <cellStyle name="Normal 3 3 2 3 5 2" xfId="1878"/>
    <cellStyle name="Normal 3 3 2 3 5 2 2" xfId="3811"/>
    <cellStyle name="Normal 3 3 2 3 5 2 2 2" xfId="11621"/>
    <cellStyle name="Normal 3 3 2 3 5 2 3" xfId="5831"/>
    <cellStyle name="Normal 3 3 2 3 5 2 3 2" xfId="13551"/>
    <cellStyle name="Normal 3 3 2 3 5 2 4" xfId="7761"/>
    <cellStyle name="Normal 3 3 2 3 5 2 4 2" xfId="15481"/>
    <cellStyle name="Normal 3 3 2 3 5 2 5" xfId="9691"/>
    <cellStyle name="Normal 3 3 2 3 5 3" xfId="2847"/>
    <cellStyle name="Normal 3 3 2 3 5 3 2" xfId="10657"/>
    <cellStyle name="Normal 3 3 2 3 5 4" xfId="4867"/>
    <cellStyle name="Normal 3 3 2 3 5 4 2" xfId="12587"/>
    <cellStyle name="Normal 3 3 2 3 5 5" xfId="6797"/>
    <cellStyle name="Normal 3 3 2 3 5 5 2" xfId="14517"/>
    <cellStyle name="Normal 3 3 2 3 5 6" xfId="8727"/>
    <cellStyle name="Normal 3 3 2 3 6" xfId="1396"/>
    <cellStyle name="Normal 3 3 2 3 6 2" xfId="3329"/>
    <cellStyle name="Normal 3 3 2 3 6 2 2" xfId="11139"/>
    <cellStyle name="Normal 3 3 2 3 6 3" xfId="5349"/>
    <cellStyle name="Normal 3 3 2 3 6 3 2" xfId="13069"/>
    <cellStyle name="Normal 3 3 2 3 6 4" xfId="7279"/>
    <cellStyle name="Normal 3 3 2 3 6 4 2" xfId="14999"/>
    <cellStyle name="Normal 3 3 2 3 6 5" xfId="9209"/>
    <cellStyle name="Normal 3 3 2 3 7" xfId="2365"/>
    <cellStyle name="Normal 3 3 2 3 7 2" xfId="10175"/>
    <cellStyle name="Normal 3 3 2 3 8" xfId="4385"/>
    <cellStyle name="Normal 3 3 2 3 8 2" xfId="12105"/>
    <cellStyle name="Normal 3 3 2 3 9" xfId="6315"/>
    <cellStyle name="Normal 3 3 2 3 9 2" xfId="14035"/>
    <cellStyle name="Normal 3 3 2 4" xfId="382"/>
    <cellStyle name="Normal 3 3 2 4 2" xfId="542"/>
    <cellStyle name="Normal 3 3 2 4 2 2" xfId="1090"/>
    <cellStyle name="Normal 3 3 2 4 2 2 2" xfId="2078"/>
    <cellStyle name="Normal 3 3 2 4 2 2 2 2" xfId="4011"/>
    <cellStyle name="Normal 3 3 2 4 2 2 2 2 2" xfId="11821"/>
    <cellStyle name="Normal 3 3 2 4 2 2 2 3" xfId="6031"/>
    <cellStyle name="Normal 3 3 2 4 2 2 2 3 2" xfId="13751"/>
    <cellStyle name="Normal 3 3 2 4 2 2 2 4" xfId="7961"/>
    <cellStyle name="Normal 3 3 2 4 2 2 2 4 2" xfId="15681"/>
    <cellStyle name="Normal 3 3 2 4 2 2 2 5" xfId="9891"/>
    <cellStyle name="Normal 3 3 2 4 2 2 3" xfId="3047"/>
    <cellStyle name="Normal 3 3 2 4 2 2 3 2" xfId="10857"/>
    <cellStyle name="Normal 3 3 2 4 2 2 4" xfId="5067"/>
    <cellStyle name="Normal 3 3 2 4 2 2 4 2" xfId="12787"/>
    <cellStyle name="Normal 3 3 2 4 2 2 5" xfId="6997"/>
    <cellStyle name="Normal 3 3 2 4 2 2 5 2" xfId="14717"/>
    <cellStyle name="Normal 3 3 2 4 2 2 6" xfId="8927"/>
    <cellStyle name="Normal 3 3 2 4 2 3" xfId="1596"/>
    <cellStyle name="Normal 3 3 2 4 2 3 2" xfId="3529"/>
    <cellStyle name="Normal 3 3 2 4 2 3 2 2" xfId="11339"/>
    <cellStyle name="Normal 3 3 2 4 2 3 3" xfId="5549"/>
    <cellStyle name="Normal 3 3 2 4 2 3 3 2" xfId="13269"/>
    <cellStyle name="Normal 3 3 2 4 2 3 4" xfId="7479"/>
    <cellStyle name="Normal 3 3 2 4 2 3 4 2" xfId="15199"/>
    <cellStyle name="Normal 3 3 2 4 2 3 5" xfId="9409"/>
    <cellStyle name="Normal 3 3 2 4 2 4" xfId="2565"/>
    <cellStyle name="Normal 3 3 2 4 2 4 2" xfId="10375"/>
    <cellStyle name="Normal 3 3 2 4 2 5" xfId="4585"/>
    <cellStyle name="Normal 3 3 2 4 2 5 2" xfId="12305"/>
    <cellStyle name="Normal 3 3 2 4 2 6" xfId="6515"/>
    <cellStyle name="Normal 3 3 2 4 2 6 2" xfId="14235"/>
    <cellStyle name="Normal 3 3 2 4 2 7" xfId="8445"/>
    <cellStyle name="Normal 3 3 2 4 3" xfId="704"/>
    <cellStyle name="Normal 3 3 2 4 3 2" xfId="1251"/>
    <cellStyle name="Normal 3 3 2 4 3 2 2" xfId="2238"/>
    <cellStyle name="Normal 3 3 2 4 3 2 2 2" xfId="4171"/>
    <cellStyle name="Normal 3 3 2 4 3 2 2 2 2" xfId="11981"/>
    <cellStyle name="Normal 3 3 2 4 3 2 2 3" xfId="6191"/>
    <cellStyle name="Normal 3 3 2 4 3 2 2 3 2" xfId="13911"/>
    <cellStyle name="Normal 3 3 2 4 3 2 2 4" xfId="8121"/>
    <cellStyle name="Normal 3 3 2 4 3 2 2 4 2" xfId="15841"/>
    <cellStyle name="Normal 3 3 2 4 3 2 2 5" xfId="10051"/>
    <cellStyle name="Normal 3 3 2 4 3 2 3" xfId="3208"/>
    <cellStyle name="Normal 3 3 2 4 3 2 3 2" xfId="11018"/>
    <cellStyle name="Normal 3 3 2 4 3 2 4" xfId="5228"/>
    <cellStyle name="Normal 3 3 2 4 3 2 4 2" xfId="12948"/>
    <cellStyle name="Normal 3 3 2 4 3 2 5" xfId="7158"/>
    <cellStyle name="Normal 3 3 2 4 3 2 5 2" xfId="14878"/>
    <cellStyle name="Normal 3 3 2 4 3 2 6" xfId="9088"/>
    <cellStyle name="Normal 3 3 2 4 3 3" xfId="1757"/>
    <cellStyle name="Normal 3 3 2 4 3 3 2" xfId="3690"/>
    <cellStyle name="Normal 3 3 2 4 3 3 2 2" xfId="11500"/>
    <cellStyle name="Normal 3 3 2 4 3 3 3" xfId="5710"/>
    <cellStyle name="Normal 3 3 2 4 3 3 3 2" xfId="13430"/>
    <cellStyle name="Normal 3 3 2 4 3 3 4" xfId="7640"/>
    <cellStyle name="Normal 3 3 2 4 3 3 4 2" xfId="15360"/>
    <cellStyle name="Normal 3 3 2 4 3 3 5" xfId="9570"/>
    <cellStyle name="Normal 3 3 2 4 3 4" xfId="2726"/>
    <cellStyle name="Normal 3 3 2 4 3 4 2" xfId="10536"/>
    <cellStyle name="Normal 3 3 2 4 3 5" xfId="4746"/>
    <cellStyle name="Normal 3 3 2 4 3 5 2" xfId="12466"/>
    <cellStyle name="Normal 3 3 2 4 3 6" xfId="6676"/>
    <cellStyle name="Normal 3 3 2 4 3 6 2" xfId="14396"/>
    <cellStyle name="Normal 3 3 2 4 3 7" xfId="8606"/>
    <cellStyle name="Normal 3 3 2 4 4" xfId="930"/>
    <cellStyle name="Normal 3 3 2 4 4 2" xfId="1918"/>
    <cellStyle name="Normal 3 3 2 4 4 2 2" xfId="3851"/>
    <cellStyle name="Normal 3 3 2 4 4 2 2 2" xfId="11661"/>
    <cellStyle name="Normal 3 3 2 4 4 2 3" xfId="5871"/>
    <cellStyle name="Normal 3 3 2 4 4 2 3 2" xfId="13591"/>
    <cellStyle name="Normal 3 3 2 4 4 2 4" xfId="7801"/>
    <cellStyle name="Normal 3 3 2 4 4 2 4 2" xfId="15521"/>
    <cellStyle name="Normal 3 3 2 4 4 2 5" xfId="9731"/>
    <cellStyle name="Normal 3 3 2 4 4 3" xfId="2887"/>
    <cellStyle name="Normal 3 3 2 4 4 3 2" xfId="10697"/>
    <cellStyle name="Normal 3 3 2 4 4 4" xfId="4907"/>
    <cellStyle name="Normal 3 3 2 4 4 4 2" xfId="12627"/>
    <cellStyle name="Normal 3 3 2 4 4 5" xfId="6837"/>
    <cellStyle name="Normal 3 3 2 4 4 5 2" xfId="14557"/>
    <cellStyle name="Normal 3 3 2 4 4 6" xfId="8767"/>
    <cellStyle name="Normal 3 3 2 4 5" xfId="1436"/>
    <cellStyle name="Normal 3 3 2 4 5 2" xfId="3369"/>
    <cellStyle name="Normal 3 3 2 4 5 2 2" xfId="11179"/>
    <cellStyle name="Normal 3 3 2 4 5 3" xfId="5389"/>
    <cellStyle name="Normal 3 3 2 4 5 3 2" xfId="13109"/>
    <cellStyle name="Normal 3 3 2 4 5 4" xfId="7319"/>
    <cellStyle name="Normal 3 3 2 4 5 4 2" xfId="15039"/>
    <cellStyle name="Normal 3 3 2 4 5 5" xfId="9249"/>
    <cellStyle name="Normal 3 3 2 4 6" xfId="2405"/>
    <cellStyle name="Normal 3 3 2 4 6 2" xfId="10215"/>
    <cellStyle name="Normal 3 3 2 4 7" xfId="4425"/>
    <cellStyle name="Normal 3 3 2 4 7 2" xfId="12145"/>
    <cellStyle name="Normal 3 3 2 4 8" xfId="6355"/>
    <cellStyle name="Normal 3 3 2 4 8 2" xfId="14075"/>
    <cellStyle name="Normal 3 3 2 4 9" xfId="8285"/>
    <cellStyle name="Normal 3 3 2 5" xfId="462"/>
    <cellStyle name="Normal 3 3 2 5 2" xfId="1010"/>
    <cellStyle name="Normal 3 3 2 5 2 2" xfId="1998"/>
    <cellStyle name="Normal 3 3 2 5 2 2 2" xfId="3931"/>
    <cellStyle name="Normal 3 3 2 5 2 2 2 2" xfId="11741"/>
    <cellStyle name="Normal 3 3 2 5 2 2 3" xfId="5951"/>
    <cellStyle name="Normal 3 3 2 5 2 2 3 2" xfId="13671"/>
    <cellStyle name="Normal 3 3 2 5 2 2 4" xfId="7881"/>
    <cellStyle name="Normal 3 3 2 5 2 2 4 2" xfId="15601"/>
    <cellStyle name="Normal 3 3 2 5 2 2 5" xfId="9811"/>
    <cellStyle name="Normal 3 3 2 5 2 3" xfId="2967"/>
    <cellStyle name="Normal 3 3 2 5 2 3 2" xfId="10777"/>
    <cellStyle name="Normal 3 3 2 5 2 4" xfId="4987"/>
    <cellStyle name="Normal 3 3 2 5 2 4 2" xfId="12707"/>
    <cellStyle name="Normal 3 3 2 5 2 5" xfId="6917"/>
    <cellStyle name="Normal 3 3 2 5 2 5 2" xfId="14637"/>
    <cellStyle name="Normal 3 3 2 5 2 6" xfId="8847"/>
    <cellStyle name="Normal 3 3 2 5 3" xfId="1516"/>
    <cellStyle name="Normal 3 3 2 5 3 2" xfId="3449"/>
    <cellStyle name="Normal 3 3 2 5 3 2 2" xfId="11259"/>
    <cellStyle name="Normal 3 3 2 5 3 3" xfId="5469"/>
    <cellStyle name="Normal 3 3 2 5 3 3 2" xfId="13189"/>
    <cellStyle name="Normal 3 3 2 5 3 4" xfId="7399"/>
    <cellStyle name="Normal 3 3 2 5 3 4 2" xfId="15119"/>
    <cellStyle name="Normal 3 3 2 5 3 5" xfId="9329"/>
    <cellStyle name="Normal 3 3 2 5 4" xfId="2485"/>
    <cellStyle name="Normal 3 3 2 5 4 2" xfId="10295"/>
    <cellStyle name="Normal 3 3 2 5 5" xfId="4505"/>
    <cellStyle name="Normal 3 3 2 5 5 2" xfId="12225"/>
    <cellStyle name="Normal 3 3 2 5 6" xfId="6435"/>
    <cellStyle name="Normal 3 3 2 5 6 2" xfId="14155"/>
    <cellStyle name="Normal 3 3 2 5 7" xfId="8365"/>
    <cellStyle name="Normal 3 3 2 6" xfId="624"/>
    <cellStyle name="Normal 3 3 2 6 2" xfId="1171"/>
    <cellStyle name="Normal 3 3 2 6 2 2" xfId="2158"/>
    <cellStyle name="Normal 3 3 2 6 2 2 2" xfId="4091"/>
    <cellStyle name="Normal 3 3 2 6 2 2 2 2" xfId="11901"/>
    <cellStyle name="Normal 3 3 2 6 2 2 3" xfId="6111"/>
    <cellStyle name="Normal 3 3 2 6 2 2 3 2" xfId="13831"/>
    <cellStyle name="Normal 3 3 2 6 2 2 4" xfId="8041"/>
    <cellStyle name="Normal 3 3 2 6 2 2 4 2" xfId="15761"/>
    <cellStyle name="Normal 3 3 2 6 2 2 5" xfId="9971"/>
    <cellStyle name="Normal 3 3 2 6 2 3" xfId="3128"/>
    <cellStyle name="Normal 3 3 2 6 2 3 2" xfId="10938"/>
    <cellStyle name="Normal 3 3 2 6 2 4" xfId="5148"/>
    <cellStyle name="Normal 3 3 2 6 2 4 2" xfId="12868"/>
    <cellStyle name="Normal 3 3 2 6 2 5" xfId="7078"/>
    <cellStyle name="Normal 3 3 2 6 2 5 2" xfId="14798"/>
    <cellStyle name="Normal 3 3 2 6 2 6" xfId="9008"/>
    <cellStyle name="Normal 3 3 2 6 3" xfId="1677"/>
    <cellStyle name="Normal 3 3 2 6 3 2" xfId="3610"/>
    <cellStyle name="Normal 3 3 2 6 3 2 2" xfId="11420"/>
    <cellStyle name="Normal 3 3 2 6 3 3" xfId="5630"/>
    <cellStyle name="Normal 3 3 2 6 3 3 2" xfId="13350"/>
    <cellStyle name="Normal 3 3 2 6 3 4" xfId="7560"/>
    <cellStyle name="Normal 3 3 2 6 3 4 2" xfId="15280"/>
    <cellStyle name="Normal 3 3 2 6 3 5" xfId="9490"/>
    <cellStyle name="Normal 3 3 2 6 4" xfId="2646"/>
    <cellStyle name="Normal 3 3 2 6 4 2" xfId="10456"/>
    <cellStyle name="Normal 3 3 2 6 5" xfId="4666"/>
    <cellStyle name="Normal 3 3 2 6 5 2" xfId="12386"/>
    <cellStyle name="Normal 3 3 2 6 6" xfId="6596"/>
    <cellStyle name="Normal 3 3 2 6 6 2" xfId="14316"/>
    <cellStyle name="Normal 3 3 2 6 7" xfId="8526"/>
    <cellStyle name="Normal 3 3 2 7" xfId="840"/>
    <cellStyle name="Normal 3 3 2 7 2" xfId="1838"/>
    <cellStyle name="Normal 3 3 2 7 2 2" xfId="3771"/>
    <cellStyle name="Normal 3 3 2 7 2 2 2" xfId="11581"/>
    <cellStyle name="Normal 3 3 2 7 2 3" xfId="5791"/>
    <cellStyle name="Normal 3 3 2 7 2 3 2" xfId="13511"/>
    <cellStyle name="Normal 3 3 2 7 2 4" xfId="7721"/>
    <cellStyle name="Normal 3 3 2 7 2 4 2" xfId="15441"/>
    <cellStyle name="Normal 3 3 2 7 2 5" xfId="9651"/>
    <cellStyle name="Normal 3 3 2 7 3" xfId="2807"/>
    <cellStyle name="Normal 3 3 2 7 3 2" xfId="10617"/>
    <cellStyle name="Normal 3 3 2 7 4" xfId="4827"/>
    <cellStyle name="Normal 3 3 2 7 4 2" xfId="12547"/>
    <cellStyle name="Normal 3 3 2 7 5" xfId="6757"/>
    <cellStyle name="Normal 3 3 2 7 5 2" xfId="14477"/>
    <cellStyle name="Normal 3 3 2 7 6" xfId="8687"/>
    <cellStyle name="Normal 3 3 2 8" xfId="1356"/>
    <cellStyle name="Normal 3 3 2 8 2" xfId="3289"/>
    <cellStyle name="Normal 3 3 2 8 2 2" xfId="11099"/>
    <cellStyle name="Normal 3 3 2 8 3" xfId="5309"/>
    <cellStyle name="Normal 3 3 2 8 3 2" xfId="13029"/>
    <cellStyle name="Normal 3 3 2 8 4" xfId="7239"/>
    <cellStyle name="Normal 3 3 2 8 4 2" xfId="14959"/>
    <cellStyle name="Normal 3 3 2 8 5" xfId="9169"/>
    <cellStyle name="Normal 3 3 2 9" xfId="2325"/>
    <cellStyle name="Normal 3 3 2 9 2" xfId="10135"/>
    <cellStyle name="Normal 3 3 3" xfId="267"/>
    <cellStyle name="Normal 3 3 3 10" xfId="6285"/>
    <cellStyle name="Normal 3 3 3 10 2" xfId="14005"/>
    <cellStyle name="Normal 3 3 3 11" xfId="8215"/>
    <cellStyle name="Normal 3 3 3 2" xfId="352"/>
    <cellStyle name="Normal 3 3 3 2 10" xfId="8255"/>
    <cellStyle name="Normal 3 3 3 2 2" xfId="432"/>
    <cellStyle name="Normal 3 3 3 2 2 2" xfId="592"/>
    <cellStyle name="Normal 3 3 3 2 2 2 2" xfId="1140"/>
    <cellStyle name="Normal 3 3 3 2 2 2 2 2" xfId="2128"/>
    <cellStyle name="Normal 3 3 3 2 2 2 2 2 2" xfId="4061"/>
    <cellStyle name="Normal 3 3 3 2 2 2 2 2 2 2" xfId="11871"/>
    <cellStyle name="Normal 3 3 3 2 2 2 2 2 3" xfId="6081"/>
    <cellStyle name="Normal 3 3 3 2 2 2 2 2 3 2" xfId="13801"/>
    <cellStyle name="Normal 3 3 3 2 2 2 2 2 4" xfId="8011"/>
    <cellStyle name="Normal 3 3 3 2 2 2 2 2 4 2" xfId="15731"/>
    <cellStyle name="Normal 3 3 3 2 2 2 2 2 5" xfId="9941"/>
    <cellStyle name="Normal 3 3 3 2 2 2 2 3" xfId="3097"/>
    <cellStyle name="Normal 3 3 3 2 2 2 2 3 2" xfId="10907"/>
    <cellStyle name="Normal 3 3 3 2 2 2 2 4" xfId="5117"/>
    <cellStyle name="Normal 3 3 3 2 2 2 2 4 2" xfId="12837"/>
    <cellStyle name="Normal 3 3 3 2 2 2 2 5" xfId="7047"/>
    <cellStyle name="Normal 3 3 3 2 2 2 2 5 2" xfId="14767"/>
    <cellStyle name="Normal 3 3 3 2 2 2 2 6" xfId="8977"/>
    <cellStyle name="Normal 3 3 3 2 2 2 3" xfId="1646"/>
    <cellStyle name="Normal 3 3 3 2 2 2 3 2" xfId="3579"/>
    <cellStyle name="Normal 3 3 3 2 2 2 3 2 2" xfId="11389"/>
    <cellStyle name="Normal 3 3 3 2 2 2 3 3" xfId="5599"/>
    <cellStyle name="Normal 3 3 3 2 2 2 3 3 2" xfId="13319"/>
    <cellStyle name="Normal 3 3 3 2 2 2 3 4" xfId="7529"/>
    <cellStyle name="Normal 3 3 3 2 2 2 3 4 2" xfId="15249"/>
    <cellStyle name="Normal 3 3 3 2 2 2 3 5" xfId="9459"/>
    <cellStyle name="Normal 3 3 3 2 2 2 4" xfId="2615"/>
    <cellStyle name="Normal 3 3 3 2 2 2 4 2" xfId="10425"/>
    <cellStyle name="Normal 3 3 3 2 2 2 5" xfId="4635"/>
    <cellStyle name="Normal 3 3 3 2 2 2 5 2" xfId="12355"/>
    <cellStyle name="Normal 3 3 3 2 2 2 6" xfId="6565"/>
    <cellStyle name="Normal 3 3 3 2 2 2 6 2" xfId="14285"/>
    <cellStyle name="Normal 3 3 3 2 2 2 7" xfId="8495"/>
    <cellStyle name="Normal 3 3 3 2 2 3" xfId="754"/>
    <cellStyle name="Normal 3 3 3 2 2 3 2" xfId="1301"/>
    <cellStyle name="Normal 3 3 3 2 2 3 2 2" xfId="2288"/>
    <cellStyle name="Normal 3 3 3 2 2 3 2 2 2" xfId="4221"/>
    <cellStyle name="Normal 3 3 3 2 2 3 2 2 2 2" xfId="12031"/>
    <cellStyle name="Normal 3 3 3 2 2 3 2 2 3" xfId="6241"/>
    <cellStyle name="Normal 3 3 3 2 2 3 2 2 3 2" xfId="13961"/>
    <cellStyle name="Normal 3 3 3 2 2 3 2 2 4" xfId="8171"/>
    <cellStyle name="Normal 3 3 3 2 2 3 2 2 4 2" xfId="15891"/>
    <cellStyle name="Normal 3 3 3 2 2 3 2 2 5" xfId="10101"/>
    <cellStyle name="Normal 3 3 3 2 2 3 2 3" xfId="3258"/>
    <cellStyle name="Normal 3 3 3 2 2 3 2 3 2" xfId="11068"/>
    <cellStyle name="Normal 3 3 3 2 2 3 2 4" xfId="5278"/>
    <cellStyle name="Normal 3 3 3 2 2 3 2 4 2" xfId="12998"/>
    <cellStyle name="Normal 3 3 3 2 2 3 2 5" xfId="7208"/>
    <cellStyle name="Normal 3 3 3 2 2 3 2 5 2" xfId="14928"/>
    <cellStyle name="Normal 3 3 3 2 2 3 2 6" xfId="9138"/>
    <cellStyle name="Normal 3 3 3 2 2 3 3" xfId="1807"/>
    <cellStyle name="Normal 3 3 3 2 2 3 3 2" xfId="3740"/>
    <cellStyle name="Normal 3 3 3 2 2 3 3 2 2" xfId="11550"/>
    <cellStyle name="Normal 3 3 3 2 2 3 3 3" xfId="5760"/>
    <cellStyle name="Normal 3 3 3 2 2 3 3 3 2" xfId="13480"/>
    <cellStyle name="Normal 3 3 3 2 2 3 3 4" xfId="7690"/>
    <cellStyle name="Normal 3 3 3 2 2 3 3 4 2" xfId="15410"/>
    <cellStyle name="Normal 3 3 3 2 2 3 3 5" xfId="9620"/>
    <cellStyle name="Normal 3 3 3 2 2 3 4" xfId="2776"/>
    <cellStyle name="Normal 3 3 3 2 2 3 4 2" xfId="10586"/>
    <cellStyle name="Normal 3 3 3 2 2 3 5" xfId="4796"/>
    <cellStyle name="Normal 3 3 3 2 2 3 5 2" xfId="12516"/>
    <cellStyle name="Normal 3 3 3 2 2 3 6" xfId="6726"/>
    <cellStyle name="Normal 3 3 3 2 2 3 6 2" xfId="14446"/>
    <cellStyle name="Normal 3 3 3 2 2 3 7" xfId="8656"/>
    <cellStyle name="Normal 3 3 3 2 2 4" xfId="980"/>
    <cellStyle name="Normal 3 3 3 2 2 4 2" xfId="1968"/>
    <cellStyle name="Normal 3 3 3 2 2 4 2 2" xfId="3901"/>
    <cellStyle name="Normal 3 3 3 2 2 4 2 2 2" xfId="11711"/>
    <cellStyle name="Normal 3 3 3 2 2 4 2 3" xfId="5921"/>
    <cellStyle name="Normal 3 3 3 2 2 4 2 3 2" xfId="13641"/>
    <cellStyle name="Normal 3 3 3 2 2 4 2 4" xfId="7851"/>
    <cellStyle name="Normal 3 3 3 2 2 4 2 4 2" xfId="15571"/>
    <cellStyle name="Normal 3 3 3 2 2 4 2 5" xfId="9781"/>
    <cellStyle name="Normal 3 3 3 2 2 4 3" xfId="2937"/>
    <cellStyle name="Normal 3 3 3 2 2 4 3 2" xfId="10747"/>
    <cellStyle name="Normal 3 3 3 2 2 4 4" xfId="4957"/>
    <cellStyle name="Normal 3 3 3 2 2 4 4 2" xfId="12677"/>
    <cellStyle name="Normal 3 3 3 2 2 4 5" xfId="6887"/>
    <cellStyle name="Normal 3 3 3 2 2 4 5 2" xfId="14607"/>
    <cellStyle name="Normal 3 3 3 2 2 4 6" xfId="8817"/>
    <cellStyle name="Normal 3 3 3 2 2 5" xfId="1486"/>
    <cellStyle name="Normal 3 3 3 2 2 5 2" xfId="3419"/>
    <cellStyle name="Normal 3 3 3 2 2 5 2 2" xfId="11229"/>
    <cellStyle name="Normal 3 3 3 2 2 5 3" xfId="5439"/>
    <cellStyle name="Normal 3 3 3 2 2 5 3 2" xfId="13159"/>
    <cellStyle name="Normal 3 3 3 2 2 5 4" xfId="7369"/>
    <cellStyle name="Normal 3 3 3 2 2 5 4 2" xfId="15089"/>
    <cellStyle name="Normal 3 3 3 2 2 5 5" xfId="9299"/>
    <cellStyle name="Normal 3 3 3 2 2 6" xfId="2455"/>
    <cellStyle name="Normal 3 3 3 2 2 6 2" xfId="10265"/>
    <cellStyle name="Normal 3 3 3 2 2 7" xfId="4475"/>
    <cellStyle name="Normal 3 3 3 2 2 7 2" xfId="12195"/>
    <cellStyle name="Normal 3 3 3 2 2 8" xfId="6405"/>
    <cellStyle name="Normal 3 3 3 2 2 8 2" xfId="14125"/>
    <cellStyle name="Normal 3 3 3 2 2 9" xfId="8335"/>
    <cellStyle name="Normal 3 3 3 2 3" xfId="512"/>
    <cellStyle name="Normal 3 3 3 2 3 2" xfId="1060"/>
    <cellStyle name="Normal 3 3 3 2 3 2 2" xfId="2048"/>
    <cellStyle name="Normal 3 3 3 2 3 2 2 2" xfId="3981"/>
    <cellStyle name="Normal 3 3 3 2 3 2 2 2 2" xfId="11791"/>
    <cellStyle name="Normal 3 3 3 2 3 2 2 3" xfId="6001"/>
    <cellStyle name="Normal 3 3 3 2 3 2 2 3 2" xfId="13721"/>
    <cellStyle name="Normal 3 3 3 2 3 2 2 4" xfId="7931"/>
    <cellStyle name="Normal 3 3 3 2 3 2 2 4 2" xfId="15651"/>
    <cellStyle name="Normal 3 3 3 2 3 2 2 5" xfId="9861"/>
    <cellStyle name="Normal 3 3 3 2 3 2 3" xfId="3017"/>
    <cellStyle name="Normal 3 3 3 2 3 2 3 2" xfId="10827"/>
    <cellStyle name="Normal 3 3 3 2 3 2 4" xfId="5037"/>
    <cellStyle name="Normal 3 3 3 2 3 2 4 2" xfId="12757"/>
    <cellStyle name="Normal 3 3 3 2 3 2 5" xfId="6967"/>
    <cellStyle name="Normal 3 3 3 2 3 2 5 2" xfId="14687"/>
    <cellStyle name="Normal 3 3 3 2 3 2 6" xfId="8897"/>
    <cellStyle name="Normal 3 3 3 2 3 3" xfId="1566"/>
    <cellStyle name="Normal 3 3 3 2 3 3 2" xfId="3499"/>
    <cellStyle name="Normal 3 3 3 2 3 3 2 2" xfId="11309"/>
    <cellStyle name="Normal 3 3 3 2 3 3 3" xfId="5519"/>
    <cellStyle name="Normal 3 3 3 2 3 3 3 2" xfId="13239"/>
    <cellStyle name="Normal 3 3 3 2 3 3 4" xfId="7449"/>
    <cellStyle name="Normal 3 3 3 2 3 3 4 2" xfId="15169"/>
    <cellStyle name="Normal 3 3 3 2 3 3 5" xfId="9379"/>
    <cellStyle name="Normal 3 3 3 2 3 4" xfId="2535"/>
    <cellStyle name="Normal 3 3 3 2 3 4 2" xfId="10345"/>
    <cellStyle name="Normal 3 3 3 2 3 5" xfId="4555"/>
    <cellStyle name="Normal 3 3 3 2 3 5 2" xfId="12275"/>
    <cellStyle name="Normal 3 3 3 2 3 6" xfId="6485"/>
    <cellStyle name="Normal 3 3 3 2 3 6 2" xfId="14205"/>
    <cellStyle name="Normal 3 3 3 2 3 7" xfId="8415"/>
    <cellStyle name="Normal 3 3 3 2 4" xfId="674"/>
    <cellStyle name="Normal 3 3 3 2 4 2" xfId="1221"/>
    <cellStyle name="Normal 3 3 3 2 4 2 2" xfId="2208"/>
    <cellStyle name="Normal 3 3 3 2 4 2 2 2" xfId="4141"/>
    <cellStyle name="Normal 3 3 3 2 4 2 2 2 2" xfId="11951"/>
    <cellStyle name="Normal 3 3 3 2 4 2 2 3" xfId="6161"/>
    <cellStyle name="Normal 3 3 3 2 4 2 2 3 2" xfId="13881"/>
    <cellStyle name="Normal 3 3 3 2 4 2 2 4" xfId="8091"/>
    <cellStyle name="Normal 3 3 3 2 4 2 2 4 2" xfId="15811"/>
    <cellStyle name="Normal 3 3 3 2 4 2 2 5" xfId="10021"/>
    <cellStyle name="Normal 3 3 3 2 4 2 3" xfId="3178"/>
    <cellStyle name="Normal 3 3 3 2 4 2 3 2" xfId="10988"/>
    <cellStyle name="Normal 3 3 3 2 4 2 4" xfId="5198"/>
    <cellStyle name="Normal 3 3 3 2 4 2 4 2" xfId="12918"/>
    <cellStyle name="Normal 3 3 3 2 4 2 5" xfId="7128"/>
    <cellStyle name="Normal 3 3 3 2 4 2 5 2" xfId="14848"/>
    <cellStyle name="Normal 3 3 3 2 4 2 6" xfId="9058"/>
    <cellStyle name="Normal 3 3 3 2 4 3" xfId="1727"/>
    <cellStyle name="Normal 3 3 3 2 4 3 2" xfId="3660"/>
    <cellStyle name="Normal 3 3 3 2 4 3 2 2" xfId="11470"/>
    <cellStyle name="Normal 3 3 3 2 4 3 3" xfId="5680"/>
    <cellStyle name="Normal 3 3 3 2 4 3 3 2" xfId="13400"/>
    <cellStyle name="Normal 3 3 3 2 4 3 4" xfId="7610"/>
    <cellStyle name="Normal 3 3 3 2 4 3 4 2" xfId="15330"/>
    <cellStyle name="Normal 3 3 3 2 4 3 5" xfId="9540"/>
    <cellStyle name="Normal 3 3 3 2 4 4" xfId="2696"/>
    <cellStyle name="Normal 3 3 3 2 4 4 2" xfId="10506"/>
    <cellStyle name="Normal 3 3 3 2 4 5" xfId="4716"/>
    <cellStyle name="Normal 3 3 3 2 4 5 2" xfId="12436"/>
    <cellStyle name="Normal 3 3 3 2 4 6" xfId="6646"/>
    <cellStyle name="Normal 3 3 3 2 4 6 2" xfId="14366"/>
    <cellStyle name="Normal 3 3 3 2 4 7" xfId="8576"/>
    <cellStyle name="Normal 3 3 3 2 5" xfId="900"/>
    <cellStyle name="Normal 3 3 3 2 5 2" xfId="1888"/>
    <cellStyle name="Normal 3 3 3 2 5 2 2" xfId="3821"/>
    <cellStyle name="Normal 3 3 3 2 5 2 2 2" xfId="11631"/>
    <cellStyle name="Normal 3 3 3 2 5 2 3" xfId="5841"/>
    <cellStyle name="Normal 3 3 3 2 5 2 3 2" xfId="13561"/>
    <cellStyle name="Normal 3 3 3 2 5 2 4" xfId="7771"/>
    <cellStyle name="Normal 3 3 3 2 5 2 4 2" xfId="15491"/>
    <cellStyle name="Normal 3 3 3 2 5 2 5" xfId="9701"/>
    <cellStyle name="Normal 3 3 3 2 5 3" xfId="2857"/>
    <cellStyle name="Normal 3 3 3 2 5 3 2" xfId="10667"/>
    <cellStyle name="Normal 3 3 3 2 5 4" xfId="4877"/>
    <cellStyle name="Normal 3 3 3 2 5 4 2" xfId="12597"/>
    <cellStyle name="Normal 3 3 3 2 5 5" xfId="6807"/>
    <cellStyle name="Normal 3 3 3 2 5 5 2" xfId="14527"/>
    <cellStyle name="Normal 3 3 3 2 5 6" xfId="8737"/>
    <cellStyle name="Normal 3 3 3 2 6" xfId="1406"/>
    <cellStyle name="Normal 3 3 3 2 6 2" xfId="3339"/>
    <cellStyle name="Normal 3 3 3 2 6 2 2" xfId="11149"/>
    <cellStyle name="Normal 3 3 3 2 6 3" xfId="5359"/>
    <cellStyle name="Normal 3 3 3 2 6 3 2" xfId="13079"/>
    <cellStyle name="Normal 3 3 3 2 6 4" xfId="7289"/>
    <cellStyle name="Normal 3 3 3 2 6 4 2" xfId="15009"/>
    <cellStyle name="Normal 3 3 3 2 6 5" xfId="9219"/>
    <cellStyle name="Normal 3 3 3 2 7" xfId="2375"/>
    <cellStyle name="Normal 3 3 3 2 7 2" xfId="10185"/>
    <cellStyle name="Normal 3 3 3 2 8" xfId="4395"/>
    <cellStyle name="Normal 3 3 3 2 8 2" xfId="12115"/>
    <cellStyle name="Normal 3 3 3 2 9" xfId="6325"/>
    <cellStyle name="Normal 3 3 3 2 9 2" xfId="14045"/>
    <cellStyle name="Normal 3 3 3 3" xfId="392"/>
    <cellStyle name="Normal 3 3 3 3 2" xfId="552"/>
    <cellStyle name="Normal 3 3 3 3 2 2" xfId="1100"/>
    <cellStyle name="Normal 3 3 3 3 2 2 2" xfId="2088"/>
    <cellStyle name="Normal 3 3 3 3 2 2 2 2" xfId="4021"/>
    <cellStyle name="Normal 3 3 3 3 2 2 2 2 2" xfId="11831"/>
    <cellStyle name="Normal 3 3 3 3 2 2 2 3" xfId="6041"/>
    <cellStyle name="Normal 3 3 3 3 2 2 2 3 2" xfId="13761"/>
    <cellStyle name="Normal 3 3 3 3 2 2 2 4" xfId="7971"/>
    <cellStyle name="Normal 3 3 3 3 2 2 2 4 2" xfId="15691"/>
    <cellStyle name="Normal 3 3 3 3 2 2 2 5" xfId="9901"/>
    <cellStyle name="Normal 3 3 3 3 2 2 3" xfId="3057"/>
    <cellStyle name="Normal 3 3 3 3 2 2 3 2" xfId="10867"/>
    <cellStyle name="Normal 3 3 3 3 2 2 4" xfId="5077"/>
    <cellStyle name="Normal 3 3 3 3 2 2 4 2" xfId="12797"/>
    <cellStyle name="Normal 3 3 3 3 2 2 5" xfId="7007"/>
    <cellStyle name="Normal 3 3 3 3 2 2 5 2" xfId="14727"/>
    <cellStyle name="Normal 3 3 3 3 2 2 6" xfId="8937"/>
    <cellStyle name="Normal 3 3 3 3 2 3" xfId="1606"/>
    <cellStyle name="Normal 3 3 3 3 2 3 2" xfId="3539"/>
    <cellStyle name="Normal 3 3 3 3 2 3 2 2" xfId="11349"/>
    <cellStyle name="Normal 3 3 3 3 2 3 3" xfId="5559"/>
    <cellStyle name="Normal 3 3 3 3 2 3 3 2" xfId="13279"/>
    <cellStyle name="Normal 3 3 3 3 2 3 4" xfId="7489"/>
    <cellStyle name="Normal 3 3 3 3 2 3 4 2" xfId="15209"/>
    <cellStyle name="Normal 3 3 3 3 2 3 5" xfId="9419"/>
    <cellStyle name="Normal 3 3 3 3 2 4" xfId="2575"/>
    <cellStyle name="Normal 3 3 3 3 2 4 2" xfId="10385"/>
    <cellStyle name="Normal 3 3 3 3 2 5" xfId="4595"/>
    <cellStyle name="Normal 3 3 3 3 2 5 2" xfId="12315"/>
    <cellStyle name="Normal 3 3 3 3 2 6" xfId="6525"/>
    <cellStyle name="Normal 3 3 3 3 2 6 2" xfId="14245"/>
    <cellStyle name="Normal 3 3 3 3 2 7" xfId="8455"/>
    <cellStyle name="Normal 3 3 3 3 3" xfId="714"/>
    <cellStyle name="Normal 3 3 3 3 3 2" xfId="1261"/>
    <cellStyle name="Normal 3 3 3 3 3 2 2" xfId="2248"/>
    <cellStyle name="Normal 3 3 3 3 3 2 2 2" xfId="4181"/>
    <cellStyle name="Normal 3 3 3 3 3 2 2 2 2" xfId="11991"/>
    <cellStyle name="Normal 3 3 3 3 3 2 2 3" xfId="6201"/>
    <cellStyle name="Normal 3 3 3 3 3 2 2 3 2" xfId="13921"/>
    <cellStyle name="Normal 3 3 3 3 3 2 2 4" xfId="8131"/>
    <cellStyle name="Normal 3 3 3 3 3 2 2 4 2" xfId="15851"/>
    <cellStyle name="Normal 3 3 3 3 3 2 2 5" xfId="10061"/>
    <cellStyle name="Normal 3 3 3 3 3 2 3" xfId="3218"/>
    <cellStyle name="Normal 3 3 3 3 3 2 3 2" xfId="11028"/>
    <cellStyle name="Normal 3 3 3 3 3 2 4" xfId="5238"/>
    <cellStyle name="Normal 3 3 3 3 3 2 4 2" xfId="12958"/>
    <cellStyle name="Normal 3 3 3 3 3 2 5" xfId="7168"/>
    <cellStyle name="Normal 3 3 3 3 3 2 5 2" xfId="14888"/>
    <cellStyle name="Normal 3 3 3 3 3 2 6" xfId="9098"/>
    <cellStyle name="Normal 3 3 3 3 3 3" xfId="1767"/>
    <cellStyle name="Normal 3 3 3 3 3 3 2" xfId="3700"/>
    <cellStyle name="Normal 3 3 3 3 3 3 2 2" xfId="11510"/>
    <cellStyle name="Normal 3 3 3 3 3 3 3" xfId="5720"/>
    <cellStyle name="Normal 3 3 3 3 3 3 3 2" xfId="13440"/>
    <cellStyle name="Normal 3 3 3 3 3 3 4" xfId="7650"/>
    <cellStyle name="Normal 3 3 3 3 3 3 4 2" xfId="15370"/>
    <cellStyle name="Normal 3 3 3 3 3 3 5" xfId="9580"/>
    <cellStyle name="Normal 3 3 3 3 3 4" xfId="2736"/>
    <cellStyle name="Normal 3 3 3 3 3 4 2" xfId="10546"/>
    <cellStyle name="Normal 3 3 3 3 3 5" xfId="4756"/>
    <cellStyle name="Normal 3 3 3 3 3 5 2" xfId="12476"/>
    <cellStyle name="Normal 3 3 3 3 3 6" xfId="6686"/>
    <cellStyle name="Normal 3 3 3 3 3 6 2" xfId="14406"/>
    <cellStyle name="Normal 3 3 3 3 3 7" xfId="8616"/>
    <cellStyle name="Normal 3 3 3 3 4" xfId="940"/>
    <cellStyle name="Normal 3 3 3 3 4 2" xfId="1928"/>
    <cellStyle name="Normal 3 3 3 3 4 2 2" xfId="3861"/>
    <cellStyle name="Normal 3 3 3 3 4 2 2 2" xfId="11671"/>
    <cellStyle name="Normal 3 3 3 3 4 2 3" xfId="5881"/>
    <cellStyle name="Normal 3 3 3 3 4 2 3 2" xfId="13601"/>
    <cellStyle name="Normal 3 3 3 3 4 2 4" xfId="7811"/>
    <cellStyle name="Normal 3 3 3 3 4 2 4 2" xfId="15531"/>
    <cellStyle name="Normal 3 3 3 3 4 2 5" xfId="9741"/>
    <cellStyle name="Normal 3 3 3 3 4 3" xfId="2897"/>
    <cellStyle name="Normal 3 3 3 3 4 3 2" xfId="10707"/>
    <cellStyle name="Normal 3 3 3 3 4 4" xfId="4917"/>
    <cellStyle name="Normal 3 3 3 3 4 4 2" xfId="12637"/>
    <cellStyle name="Normal 3 3 3 3 4 5" xfId="6847"/>
    <cellStyle name="Normal 3 3 3 3 4 5 2" xfId="14567"/>
    <cellStyle name="Normal 3 3 3 3 4 6" xfId="8777"/>
    <cellStyle name="Normal 3 3 3 3 5" xfId="1446"/>
    <cellStyle name="Normal 3 3 3 3 5 2" xfId="3379"/>
    <cellStyle name="Normal 3 3 3 3 5 2 2" xfId="11189"/>
    <cellStyle name="Normal 3 3 3 3 5 3" xfId="5399"/>
    <cellStyle name="Normal 3 3 3 3 5 3 2" xfId="13119"/>
    <cellStyle name="Normal 3 3 3 3 5 4" xfId="7329"/>
    <cellStyle name="Normal 3 3 3 3 5 4 2" xfId="15049"/>
    <cellStyle name="Normal 3 3 3 3 5 5" xfId="9259"/>
    <cellStyle name="Normal 3 3 3 3 6" xfId="2415"/>
    <cellStyle name="Normal 3 3 3 3 6 2" xfId="10225"/>
    <cellStyle name="Normal 3 3 3 3 7" xfId="4435"/>
    <cellStyle name="Normal 3 3 3 3 7 2" xfId="12155"/>
    <cellStyle name="Normal 3 3 3 3 8" xfId="6365"/>
    <cellStyle name="Normal 3 3 3 3 8 2" xfId="14085"/>
    <cellStyle name="Normal 3 3 3 3 9" xfId="8295"/>
    <cellStyle name="Normal 3 3 3 4" xfId="472"/>
    <cellStyle name="Normal 3 3 3 4 2" xfId="1020"/>
    <cellStyle name="Normal 3 3 3 4 2 2" xfId="2008"/>
    <cellStyle name="Normal 3 3 3 4 2 2 2" xfId="3941"/>
    <cellStyle name="Normal 3 3 3 4 2 2 2 2" xfId="11751"/>
    <cellStyle name="Normal 3 3 3 4 2 2 3" xfId="5961"/>
    <cellStyle name="Normal 3 3 3 4 2 2 3 2" xfId="13681"/>
    <cellStyle name="Normal 3 3 3 4 2 2 4" xfId="7891"/>
    <cellStyle name="Normal 3 3 3 4 2 2 4 2" xfId="15611"/>
    <cellStyle name="Normal 3 3 3 4 2 2 5" xfId="9821"/>
    <cellStyle name="Normal 3 3 3 4 2 3" xfId="2977"/>
    <cellStyle name="Normal 3 3 3 4 2 3 2" xfId="10787"/>
    <cellStyle name="Normal 3 3 3 4 2 4" xfId="4997"/>
    <cellStyle name="Normal 3 3 3 4 2 4 2" xfId="12717"/>
    <cellStyle name="Normal 3 3 3 4 2 5" xfId="6927"/>
    <cellStyle name="Normal 3 3 3 4 2 5 2" xfId="14647"/>
    <cellStyle name="Normal 3 3 3 4 2 6" xfId="8857"/>
    <cellStyle name="Normal 3 3 3 4 3" xfId="1526"/>
    <cellStyle name="Normal 3 3 3 4 3 2" xfId="3459"/>
    <cellStyle name="Normal 3 3 3 4 3 2 2" xfId="11269"/>
    <cellStyle name="Normal 3 3 3 4 3 3" xfId="5479"/>
    <cellStyle name="Normal 3 3 3 4 3 3 2" xfId="13199"/>
    <cellStyle name="Normal 3 3 3 4 3 4" xfId="7409"/>
    <cellStyle name="Normal 3 3 3 4 3 4 2" xfId="15129"/>
    <cellStyle name="Normal 3 3 3 4 3 5" xfId="9339"/>
    <cellStyle name="Normal 3 3 3 4 4" xfId="2495"/>
    <cellStyle name="Normal 3 3 3 4 4 2" xfId="10305"/>
    <cellStyle name="Normal 3 3 3 4 5" xfId="4515"/>
    <cellStyle name="Normal 3 3 3 4 5 2" xfId="12235"/>
    <cellStyle name="Normal 3 3 3 4 6" xfId="6445"/>
    <cellStyle name="Normal 3 3 3 4 6 2" xfId="14165"/>
    <cellStyle name="Normal 3 3 3 4 7" xfId="8375"/>
    <cellStyle name="Normal 3 3 3 5" xfId="634"/>
    <cellStyle name="Normal 3 3 3 5 2" xfId="1181"/>
    <cellStyle name="Normal 3 3 3 5 2 2" xfId="2168"/>
    <cellStyle name="Normal 3 3 3 5 2 2 2" xfId="4101"/>
    <cellStyle name="Normal 3 3 3 5 2 2 2 2" xfId="11911"/>
    <cellStyle name="Normal 3 3 3 5 2 2 3" xfId="6121"/>
    <cellStyle name="Normal 3 3 3 5 2 2 3 2" xfId="13841"/>
    <cellStyle name="Normal 3 3 3 5 2 2 4" xfId="8051"/>
    <cellStyle name="Normal 3 3 3 5 2 2 4 2" xfId="15771"/>
    <cellStyle name="Normal 3 3 3 5 2 2 5" xfId="9981"/>
    <cellStyle name="Normal 3 3 3 5 2 3" xfId="3138"/>
    <cellStyle name="Normal 3 3 3 5 2 3 2" xfId="10948"/>
    <cellStyle name="Normal 3 3 3 5 2 4" xfId="5158"/>
    <cellStyle name="Normal 3 3 3 5 2 4 2" xfId="12878"/>
    <cellStyle name="Normal 3 3 3 5 2 5" xfId="7088"/>
    <cellStyle name="Normal 3 3 3 5 2 5 2" xfId="14808"/>
    <cellStyle name="Normal 3 3 3 5 2 6" xfId="9018"/>
    <cellStyle name="Normal 3 3 3 5 3" xfId="1687"/>
    <cellStyle name="Normal 3 3 3 5 3 2" xfId="3620"/>
    <cellStyle name="Normal 3 3 3 5 3 2 2" xfId="11430"/>
    <cellStyle name="Normal 3 3 3 5 3 3" xfId="5640"/>
    <cellStyle name="Normal 3 3 3 5 3 3 2" xfId="13360"/>
    <cellStyle name="Normal 3 3 3 5 3 4" xfId="7570"/>
    <cellStyle name="Normal 3 3 3 5 3 4 2" xfId="15290"/>
    <cellStyle name="Normal 3 3 3 5 3 5" xfId="9500"/>
    <cellStyle name="Normal 3 3 3 5 4" xfId="2656"/>
    <cellStyle name="Normal 3 3 3 5 4 2" xfId="10466"/>
    <cellStyle name="Normal 3 3 3 5 5" xfId="4676"/>
    <cellStyle name="Normal 3 3 3 5 5 2" xfId="12396"/>
    <cellStyle name="Normal 3 3 3 5 6" xfId="6606"/>
    <cellStyle name="Normal 3 3 3 5 6 2" xfId="14326"/>
    <cellStyle name="Normal 3 3 3 5 7" xfId="8536"/>
    <cellStyle name="Normal 3 3 3 6" xfId="852"/>
    <cellStyle name="Normal 3 3 3 6 2" xfId="1848"/>
    <cellStyle name="Normal 3 3 3 6 2 2" xfId="3781"/>
    <cellStyle name="Normal 3 3 3 6 2 2 2" xfId="11591"/>
    <cellStyle name="Normal 3 3 3 6 2 3" xfId="5801"/>
    <cellStyle name="Normal 3 3 3 6 2 3 2" xfId="13521"/>
    <cellStyle name="Normal 3 3 3 6 2 4" xfId="7731"/>
    <cellStyle name="Normal 3 3 3 6 2 4 2" xfId="15451"/>
    <cellStyle name="Normal 3 3 3 6 2 5" xfId="9661"/>
    <cellStyle name="Normal 3 3 3 6 3" xfId="2817"/>
    <cellStyle name="Normal 3 3 3 6 3 2" xfId="10627"/>
    <cellStyle name="Normal 3 3 3 6 4" xfId="4837"/>
    <cellStyle name="Normal 3 3 3 6 4 2" xfId="12557"/>
    <cellStyle name="Normal 3 3 3 6 5" xfId="6767"/>
    <cellStyle name="Normal 3 3 3 6 5 2" xfId="14487"/>
    <cellStyle name="Normal 3 3 3 6 6" xfId="8697"/>
    <cellStyle name="Normal 3 3 3 7" xfId="1366"/>
    <cellStyle name="Normal 3 3 3 7 2" xfId="3299"/>
    <cellStyle name="Normal 3 3 3 7 2 2" xfId="11109"/>
    <cellStyle name="Normal 3 3 3 7 3" xfId="5319"/>
    <cellStyle name="Normal 3 3 3 7 3 2" xfId="13039"/>
    <cellStyle name="Normal 3 3 3 7 4" xfId="7249"/>
    <cellStyle name="Normal 3 3 3 7 4 2" xfId="14969"/>
    <cellStyle name="Normal 3 3 3 7 5" xfId="9179"/>
    <cellStyle name="Normal 3 3 3 8" xfId="2335"/>
    <cellStyle name="Normal 3 3 3 8 2" xfId="10145"/>
    <cellStyle name="Normal 3 3 3 9" xfId="4355"/>
    <cellStyle name="Normal 3 3 3 9 2" xfId="12075"/>
    <cellStyle name="Normal 3 3 4" xfId="332"/>
    <cellStyle name="Normal 3 3 4 10" xfId="8235"/>
    <cellStyle name="Normal 3 3 4 2" xfId="412"/>
    <cellStyle name="Normal 3 3 4 2 2" xfId="572"/>
    <cellStyle name="Normal 3 3 4 2 2 2" xfId="1120"/>
    <cellStyle name="Normal 3 3 4 2 2 2 2" xfId="2108"/>
    <cellStyle name="Normal 3 3 4 2 2 2 2 2" xfId="4041"/>
    <cellStyle name="Normal 3 3 4 2 2 2 2 2 2" xfId="11851"/>
    <cellStyle name="Normal 3 3 4 2 2 2 2 3" xfId="6061"/>
    <cellStyle name="Normal 3 3 4 2 2 2 2 3 2" xfId="13781"/>
    <cellStyle name="Normal 3 3 4 2 2 2 2 4" xfId="7991"/>
    <cellStyle name="Normal 3 3 4 2 2 2 2 4 2" xfId="15711"/>
    <cellStyle name="Normal 3 3 4 2 2 2 2 5" xfId="9921"/>
    <cellStyle name="Normal 3 3 4 2 2 2 3" xfId="3077"/>
    <cellStyle name="Normal 3 3 4 2 2 2 3 2" xfId="10887"/>
    <cellStyle name="Normal 3 3 4 2 2 2 4" xfId="5097"/>
    <cellStyle name="Normal 3 3 4 2 2 2 4 2" xfId="12817"/>
    <cellStyle name="Normal 3 3 4 2 2 2 5" xfId="7027"/>
    <cellStyle name="Normal 3 3 4 2 2 2 5 2" xfId="14747"/>
    <cellStyle name="Normal 3 3 4 2 2 2 6" xfId="8957"/>
    <cellStyle name="Normal 3 3 4 2 2 3" xfId="1626"/>
    <cellStyle name="Normal 3 3 4 2 2 3 2" xfId="3559"/>
    <cellStyle name="Normal 3 3 4 2 2 3 2 2" xfId="11369"/>
    <cellStyle name="Normal 3 3 4 2 2 3 3" xfId="5579"/>
    <cellStyle name="Normal 3 3 4 2 2 3 3 2" xfId="13299"/>
    <cellStyle name="Normal 3 3 4 2 2 3 4" xfId="7509"/>
    <cellStyle name="Normal 3 3 4 2 2 3 4 2" xfId="15229"/>
    <cellStyle name="Normal 3 3 4 2 2 3 5" xfId="9439"/>
    <cellStyle name="Normal 3 3 4 2 2 4" xfId="2595"/>
    <cellStyle name="Normal 3 3 4 2 2 4 2" xfId="10405"/>
    <cellStyle name="Normal 3 3 4 2 2 5" xfId="4615"/>
    <cellStyle name="Normal 3 3 4 2 2 5 2" xfId="12335"/>
    <cellStyle name="Normal 3 3 4 2 2 6" xfId="6545"/>
    <cellStyle name="Normal 3 3 4 2 2 6 2" xfId="14265"/>
    <cellStyle name="Normal 3 3 4 2 2 7" xfId="8475"/>
    <cellStyle name="Normal 3 3 4 2 3" xfId="734"/>
    <cellStyle name="Normal 3 3 4 2 3 2" xfId="1281"/>
    <cellStyle name="Normal 3 3 4 2 3 2 2" xfId="2268"/>
    <cellStyle name="Normal 3 3 4 2 3 2 2 2" xfId="4201"/>
    <cellStyle name="Normal 3 3 4 2 3 2 2 2 2" xfId="12011"/>
    <cellStyle name="Normal 3 3 4 2 3 2 2 3" xfId="6221"/>
    <cellStyle name="Normal 3 3 4 2 3 2 2 3 2" xfId="13941"/>
    <cellStyle name="Normal 3 3 4 2 3 2 2 4" xfId="8151"/>
    <cellStyle name="Normal 3 3 4 2 3 2 2 4 2" xfId="15871"/>
    <cellStyle name="Normal 3 3 4 2 3 2 2 5" xfId="10081"/>
    <cellStyle name="Normal 3 3 4 2 3 2 3" xfId="3238"/>
    <cellStyle name="Normal 3 3 4 2 3 2 3 2" xfId="11048"/>
    <cellStyle name="Normal 3 3 4 2 3 2 4" xfId="5258"/>
    <cellStyle name="Normal 3 3 4 2 3 2 4 2" xfId="12978"/>
    <cellStyle name="Normal 3 3 4 2 3 2 5" xfId="7188"/>
    <cellStyle name="Normal 3 3 4 2 3 2 5 2" xfId="14908"/>
    <cellStyle name="Normal 3 3 4 2 3 2 6" xfId="9118"/>
    <cellStyle name="Normal 3 3 4 2 3 3" xfId="1787"/>
    <cellStyle name="Normal 3 3 4 2 3 3 2" xfId="3720"/>
    <cellStyle name="Normal 3 3 4 2 3 3 2 2" xfId="11530"/>
    <cellStyle name="Normal 3 3 4 2 3 3 3" xfId="5740"/>
    <cellStyle name="Normal 3 3 4 2 3 3 3 2" xfId="13460"/>
    <cellStyle name="Normal 3 3 4 2 3 3 4" xfId="7670"/>
    <cellStyle name="Normal 3 3 4 2 3 3 4 2" xfId="15390"/>
    <cellStyle name="Normal 3 3 4 2 3 3 5" xfId="9600"/>
    <cellStyle name="Normal 3 3 4 2 3 4" xfId="2756"/>
    <cellStyle name="Normal 3 3 4 2 3 4 2" xfId="10566"/>
    <cellStyle name="Normal 3 3 4 2 3 5" xfId="4776"/>
    <cellStyle name="Normal 3 3 4 2 3 5 2" xfId="12496"/>
    <cellStyle name="Normal 3 3 4 2 3 6" xfId="6706"/>
    <cellStyle name="Normal 3 3 4 2 3 6 2" xfId="14426"/>
    <cellStyle name="Normal 3 3 4 2 3 7" xfId="8636"/>
    <cellStyle name="Normal 3 3 4 2 4" xfId="960"/>
    <cellStyle name="Normal 3 3 4 2 4 2" xfId="1948"/>
    <cellStyle name="Normal 3 3 4 2 4 2 2" xfId="3881"/>
    <cellStyle name="Normal 3 3 4 2 4 2 2 2" xfId="11691"/>
    <cellStyle name="Normal 3 3 4 2 4 2 3" xfId="5901"/>
    <cellStyle name="Normal 3 3 4 2 4 2 3 2" xfId="13621"/>
    <cellStyle name="Normal 3 3 4 2 4 2 4" xfId="7831"/>
    <cellStyle name="Normal 3 3 4 2 4 2 4 2" xfId="15551"/>
    <cellStyle name="Normal 3 3 4 2 4 2 5" xfId="9761"/>
    <cellStyle name="Normal 3 3 4 2 4 3" xfId="2917"/>
    <cellStyle name="Normal 3 3 4 2 4 3 2" xfId="10727"/>
    <cellStyle name="Normal 3 3 4 2 4 4" xfId="4937"/>
    <cellStyle name="Normal 3 3 4 2 4 4 2" xfId="12657"/>
    <cellStyle name="Normal 3 3 4 2 4 5" xfId="6867"/>
    <cellStyle name="Normal 3 3 4 2 4 5 2" xfId="14587"/>
    <cellStyle name="Normal 3 3 4 2 4 6" xfId="8797"/>
    <cellStyle name="Normal 3 3 4 2 5" xfId="1466"/>
    <cellStyle name="Normal 3 3 4 2 5 2" xfId="3399"/>
    <cellStyle name="Normal 3 3 4 2 5 2 2" xfId="11209"/>
    <cellStyle name="Normal 3 3 4 2 5 3" xfId="5419"/>
    <cellStyle name="Normal 3 3 4 2 5 3 2" xfId="13139"/>
    <cellStyle name="Normal 3 3 4 2 5 4" xfId="7349"/>
    <cellStyle name="Normal 3 3 4 2 5 4 2" xfId="15069"/>
    <cellStyle name="Normal 3 3 4 2 5 5" xfId="9279"/>
    <cellStyle name="Normal 3 3 4 2 6" xfId="2435"/>
    <cellStyle name="Normal 3 3 4 2 6 2" xfId="10245"/>
    <cellStyle name="Normal 3 3 4 2 7" xfId="4455"/>
    <cellStyle name="Normal 3 3 4 2 7 2" xfId="12175"/>
    <cellStyle name="Normal 3 3 4 2 8" xfId="6385"/>
    <cellStyle name="Normal 3 3 4 2 8 2" xfId="14105"/>
    <cellStyle name="Normal 3 3 4 2 9" xfId="8315"/>
    <cellStyle name="Normal 3 3 4 3" xfId="492"/>
    <cellStyle name="Normal 3 3 4 3 2" xfId="1040"/>
    <cellStyle name="Normal 3 3 4 3 2 2" xfId="2028"/>
    <cellStyle name="Normal 3 3 4 3 2 2 2" xfId="3961"/>
    <cellStyle name="Normal 3 3 4 3 2 2 2 2" xfId="11771"/>
    <cellStyle name="Normal 3 3 4 3 2 2 3" xfId="5981"/>
    <cellStyle name="Normal 3 3 4 3 2 2 3 2" xfId="13701"/>
    <cellStyle name="Normal 3 3 4 3 2 2 4" xfId="7911"/>
    <cellStyle name="Normal 3 3 4 3 2 2 4 2" xfId="15631"/>
    <cellStyle name="Normal 3 3 4 3 2 2 5" xfId="9841"/>
    <cellStyle name="Normal 3 3 4 3 2 3" xfId="2997"/>
    <cellStyle name="Normal 3 3 4 3 2 3 2" xfId="10807"/>
    <cellStyle name="Normal 3 3 4 3 2 4" xfId="5017"/>
    <cellStyle name="Normal 3 3 4 3 2 4 2" xfId="12737"/>
    <cellStyle name="Normal 3 3 4 3 2 5" xfId="6947"/>
    <cellStyle name="Normal 3 3 4 3 2 5 2" xfId="14667"/>
    <cellStyle name="Normal 3 3 4 3 2 6" xfId="8877"/>
    <cellStyle name="Normal 3 3 4 3 3" xfId="1546"/>
    <cellStyle name="Normal 3 3 4 3 3 2" xfId="3479"/>
    <cellStyle name="Normal 3 3 4 3 3 2 2" xfId="11289"/>
    <cellStyle name="Normal 3 3 4 3 3 3" xfId="5499"/>
    <cellStyle name="Normal 3 3 4 3 3 3 2" xfId="13219"/>
    <cellStyle name="Normal 3 3 4 3 3 4" xfId="7429"/>
    <cellStyle name="Normal 3 3 4 3 3 4 2" xfId="15149"/>
    <cellStyle name="Normal 3 3 4 3 3 5" xfId="9359"/>
    <cellStyle name="Normal 3 3 4 3 4" xfId="2515"/>
    <cellStyle name="Normal 3 3 4 3 4 2" xfId="10325"/>
    <cellStyle name="Normal 3 3 4 3 5" xfId="4535"/>
    <cellStyle name="Normal 3 3 4 3 5 2" xfId="12255"/>
    <cellStyle name="Normal 3 3 4 3 6" xfId="6465"/>
    <cellStyle name="Normal 3 3 4 3 6 2" xfId="14185"/>
    <cellStyle name="Normal 3 3 4 3 7" xfId="8395"/>
    <cellStyle name="Normal 3 3 4 4" xfId="654"/>
    <cellStyle name="Normal 3 3 4 4 2" xfId="1201"/>
    <cellStyle name="Normal 3 3 4 4 2 2" xfId="2188"/>
    <cellStyle name="Normal 3 3 4 4 2 2 2" xfId="4121"/>
    <cellStyle name="Normal 3 3 4 4 2 2 2 2" xfId="11931"/>
    <cellStyle name="Normal 3 3 4 4 2 2 3" xfId="6141"/>
    <cellStyle name="Normal 3 3 4 4 2 2 3 2" xfId="13861"/>
    <cellStyle name="Normal 3 3 4 4 2 2 4" xfId="8071"/>
    <cellStyle name="Normal 3 3 4 4 2 2 4 2" xfId="15791"/>
    <cellStyle name="Normal 3 3 4 4 2 2 5" xfId="10001"/>
    <cellStyle name="Normal 3 3 4 4 2 3" xfId="3158"/>
    <cellStyle name="Normal 3 3 4 4 2 3 2" xfId="10968"/>
    <cellStyle name="Normal 3 3 4 4 2 4" xfId="5178"/>
    <cellStyle name="Normal 3 3 4 4 2 4 2" xfId="12898"/>
    <cellStyle name="Normal 3 3 4 4 2 5" xfId="7108"/>
    <cellStyle name="Normal 3 3 4 4 2 5 2" xfId="14828"/>
    <cellStyle name="Normal 3 3 4 4 2 6" xfId="9038"/>
    <cellStyle name="Normal 3 3 4 4 3" xfId="1707"/>
    <cellStyle name="Normal 3 3 4 4 3 2" xfId="3640"/>
    <cellStyle name="Normal 3 3 4 4 3 2 2" xfId="11450"/>
    <cellStyle name="Normal 3 3 4 4 3 3" xfId="5660"/>
    <cellStyle name="Normal 3 3 4 4 3 3 2" xfId="13380"/>
    <cellStyle name="Normal 3 3 4 4 3 4" xfId="7590"/>
    <cellStyle name="Normal 3 3 4 4 3 4 2" xfId="15310"/>
    <cellStyle name="Normal 3 3 4 4 3 5" xfId="9520"/>
    <cellStyle name="Normal 3 3 4 4 4" xfId="2676"/>
    <cellStyle name="Normal 3 3 4 4 4 2" xfId="10486"/>
    <cellStyle name="Normal 3 3 4 4 5" xfId="4696"/>
    <cellStyle name="Normal 3 3 4 4 5 2" xfId="12416"/>
    <cellStyle name="Normal 3 3 4 4 6" xfId="6626"/>
    <cellStyle name="Normal 3 3 4 4 6 2" xfId="14346"/>
    <cellStyle name="Normal 3 3 4 4 7" xfId="8556"/>
    <cellStyle name="Normal 3 3 4 5" xfId="880"/>
    <cellStyle name="Normal 3 3 4 5 2" xfId="1868"/>
    <cellStyle name="Normal 3 3 4 5 2 2" xfId="3801"/>
    <cellStyle name="Normal 3 3 4 5 2 2 2" xfId="11611"/>
    <cellStyle name="Normal 3 3 4 5 2 3" xfId="5821"/>
    <cellStyle name="Normal 3 3 4 5 2 3 2" xfId="13541"/>
    <cellStyle name="Normal 3 3 4 5 2 4" xfId="7751"/>
    <cellStyle name="Normal 3 3 4 5 2 4 2" xfId="15471"/>
    <cellStyle name="Normal 3 3 4 5 2 5" xfId="9681"/>
    <cellStyle name="Normal 3 3 4 5 3" xfId="2837"/>
    <cellStyle name="Normal 3 3 4 5 3 2" xfId="10647"/>
    <cellStyle name="Normal 3 3 4 5 4" xfId="4857"/>
    <cellStyle name="Normal 3 3 4 5 4 2" xfId="12577"/>
    <cellStyle name="Normal 3 3 4 5 5" xfId="6787"/>
    <cellStyle name="Normal 3 3 4 5 5 2" xfId="14507"/>
    <cellStyle name="Normal 3 3 4 5 6" xfId="8717"/>
    <cellStyle name="Normal 3 3 4 6" xfId="1386"/>
    <cellStyle name="Normal 3 3 4 6 2" xfId="3319"/>
    <cellStyle name="Normal 3 3 4 6 2 2" xfId="11129"/>
    <cellStyle name="Normal 3 3 4 6 3" xfId="5339"/>
    <cellStyle name="Normal 3 3 4 6 3 2" xfId="13059"/>
    <cellStyle name="Normal 3 3 4 6 4" xfId="7269"/>
    <cellStyle name="Normal 3 3 4 6 4 2" xfId="14989"/>
    <cellStyle name="Normal 3 3 4 6 5" xfId="9199"/>
    <cellStyle name="Normal 3 3 4 7" xfId="2355"/>
    <cellStyle name="Normal 3 3 4 7 2" xfId="10165"/>
    <cellStyle name="Normal 3 3 4 8" xfId="4375"/>
    <cellStyle name="Normal 3 3 4 8 2" xfId="12095"/>
    <cellStyle name="Normal 3 3 4 9" xfId="6305"/>
    <cellStyle name="Normal 3 3 4 9 2" xfId="14025"/>
    <cellStyle name="Normal 3 3 5" xfId="372"/>
    <cellStyle name="Normal 3 3 5 2" xfId="532"/>
    <cellStyle name="Normal 3 3 5 2 2" xfId="1080"/>
    <cellStyle name="Normal 3 3 5 2 2 2" xfId="2068"/>
    <cellStyle name="Normal 3 3 5 2 2 2 2" xfId="4001"/>
    <cellStyle name="Normal 3 3 5 2 2 2 2 2" xfId="11811"/>
    <cellStyle name="Normal 3 3 5 2 2 2 3" xfId="6021"/>
    <cellStyle name="Normal 3 3 5 2 2 2 3 2" xfId="13741"/>
    <cellStyle name="Normal 3 3 5 2 2 2 4" xfId="7951"/>
    <cellStyle name="Normal 3 3 5 2 2 2 4 2" xfId="15671"/>
    <cellStyle name="Normal 3 3 5 2 2 2 5" xfId="9881"/>
    <cellStyle name="Normal 3 3 5 2 2 3" xfId="3037"/>
    <cellStyle name="Normal 3 3 5 2 2 3 2" xfId="10847"/>
    <cellStyle name="Normal 3 3 5 2 2 4" xfId="5057"/>
    <cellStyle name="Normal 3 3 5 2 2 4 2" xfId="12777"/>
    <cellStyle name="Normal 3 3 5 2 2 5" xfId="6987"/>
    <cellStyle name="Normal 3 3 5 2 2 5 2" xfId="14707"/>
    <cellStyle name="Normal 3 3 5 2 2 6" xfId="8917"/>
    <cellStyle name="Normal 3 3 5 2 3" xfId="1586"/>
    <cellStyle name="Normal 3 3 5 2 3 2" xfId="3519"/>
    <cellStyle name="Normal 3 3 5 2 3 2 2" xfId="11329"/>
    <cellStyle name="Normal 3 3 5 2 3 3" xfId="5539"/>
    <cellStyle name="Normal 3 3 5 2 3 3 2" xfId="13259"/>
    <cellStyle name="Normal 3 3 5 2 3 4" xfId="7469"/>
    <cellStyle name="Normal 3 3 5 2 3 4 2" xfId="15189"/>
    <cellStyle name="Normal 3 3 5 2 3 5" xfId="9399"/>
    <cellStyle name="Normal 3 3 5 2 4" xfId="2555"/>
    <cellStyle name="Normal 3 3 5 2 4 2" xfId="10365"/>
    <cellStyle name="Normal 3 3 5 2 5" xfId="4575"/>
    <cellStyle name="Normal 3 3 5 2 5 2" xfId="12295"/>
    <cellStyle name="Normal 3 3 5 2 6" xfId="6505"/>
    <cellStyle name="Normal 3 3 5 2 6 2" xfId="14225"/>
    <cellStyle name="Normal 3 3 5 2 7" xfId="8435"/>
    <cellStyle name="Normal 3 3 5 3" xfId="694"/>
    <cellStyle name="Normal 3 3 5 3 2" xfId="1241"/>
    <cellStyle name="Normal 3 3 5 3 2 2" xfId="2228"/>
    <cellStyle name="Normal 3 3 5 3 2 2 2" xfId="4161"/>
    <cellStyle name="Normal 3 3 5 3 2 2 2 2" xfId="11971"/>
    <cellStyle name="Normal 3 3 5 3 2 2 3" xfId="6181"/>
    <cellStyle name="Normal 3 3 5 3 2 2 3 2" xfId="13901"/>
    <cellStyle name="Normal 3 3 5 3 2 2 4" xfId="8111"/>
    <cellStyle name="Normal 3 3 5 3 2 2 4 2" xfId="15831"/>
    <cellStyle name="Normal 3 3 5 3 2 2 5" xfId="10041"/>
    <cellStyle name="Normal 3 3 5 3 2 3" xfId="3198"/>
    <cellStyle name="Normal 3 3 5 3 2 3 2" xfId="11008"/>
    <cellStyle name="Normal 3 3 5 3 2 4" xfId="5218"/>
    <cellStyle name="Normal 3 3 5 3 2 4 2" xfId="12938"/>
    <cellStyle name="Normal 3 3 5 3 2 5" xfId="7148"/>
    <cellStyle name="Normal 3 3 5 3 2 5 2" xfId="14868"/>
    <cellStyle name="Normal 3 3 5 3 2 6" xfId="9078"/>
    <cellStyle name="Normal 3 3 5 3 3" xfId="1747"/>
    <cellStyle name="Normal 3 3 5 3 3 2" xfId="3680"/>
    <cellStyle name="Normal 3 3 5 3 3 2 2" xfId="11490"/>
    <cellStyle name="Normal 3 3 5 3 3 3" xfId="5700"/>
    <cellStyle name="Normal 3 3 5 3 3 3 2" xfId="13420"/>
    <cellStyle name="Normal 3 3 5 3 3 4" xfId="7630"/>
    <cellStyle name="Normal 3 3 5 3 3 4 2" xfId="15350"/>
    <cellStyle name="Normal 3 3 5 3 3 5" xfId="9560"/>
    <cellStyle name="Normal 3 3 5 3 4" xfId="2716"/>
    <cellStyle name="Normal 3 3 5 3 4 2" xfId="10526"/>
    <cellStyle name="Normal 3 3 5 3 5" xfId="4736"/>
    <cellStyle name="Normal 3 3 5 3 5 2" xfId="12456"/>
    <cellStyle name="Normal 3 3 5 3 6" xfId="6666"/>
    <cellStyle name="Normal 3 3 5 3 6 2" xfId="14386"/>
    <cellStyle name="Normal 3 3 5 3 7" xfId="8596"/>
    <cellStyle name="Normal 3 3 5 4" xfId="920"/>
    <cellStyle name="Normal 3 3 5 4 2" xfId="1908"/>
    <cellStyle name="Normal 3 3 5 4 2 2" xfId="3841"/>
    <cellStyle name="Normal 3 3 5 4 2 2 2" xfId="11651"/>
    <cellStyle name="Normal 3 3 5 4 2 3" xfId="5861"/>
    <cellStyle name="Normal 3 3 5 4 2 3 2" xfId="13581"/>
    <cellStyle name="Normal 3 3 5 4 2 4" xfId="7791"/>
    <cellStyle name="Normal 3 3 5 4 2 4 2" xfId="15511"/>
    <cellStyle name="Normal 3 3 5 4 2 5" xfId="9721"/>
    <cellStyle name="Normal 3 3 5 4 3" xfId="2877"/>
    <cellStyle name="Normal 3 3 5 4 3 2" xfId="10687"/>
    <cellStyle name="Normal 3 3 5 4 4" xfId="4897"/>
    <cellStyle name="Normal 3 3 5 4 4 2" xfId="12617"/>
    <cellStyle name="Normal 3 3 5 4 5" xfId="6827"/>
    <cellStyle name="Normal 3 3 5 4 5 2" xfId="14547"/>
    <cellStyle name="Normal 3 3 5 4 6" xfId="8757"/>
    <cellStyle name="Normal 3 3 5 5" xfId="1426"/>
    <cellStyle name="Normal 3 3 5 5 2" xfId="3359"/>
    <cellStyle name="Normal 3 3 5 5 2 2" xfId="11169"/>
    <cellStyle name="Normal 3 3 5 5 3" xfId="5379"/>
    <cellStyle name="Normal 3 3 5 5 3 2" xfId="13099"/>
    <cellStyle name="Normal 3 3 5 5 4" xfId="7309"/>
    <cellStyle name="Normal 3 3 5 5 4 2" xfId="15029"/>
    <cellStyle name="Normal 3 3 5 5 5" xfId="9239"/>
    <cellStyle name="Normal 3 3 5 6" xfId="2395"/>
    <cellStyle name="Normal 3 3 5 6 2" xfId="10205"/>
    <cellStyle name="Normal 3 3 5 7" xfId="4415"/>
    <cellStyle name="Normal 3 3 5 7 2" xfId="12135"/>
    <cellStyle name="Normal 3 3 5 8" xfId="6345"/>
    <cellStyle name="Normal 3 3 5 8 2" xfId="14065"/>
    <cellStyle name="Normal 3 3 5 9" xfId="8275"/>
    <cellStyle name="Normal 3 3 6" xfId="452"/>
    <cellStyle name="Normal 3 3 6 2" xfId="1000"/>
    <cellStyle name="Normal 3 3 6 2 2" xfId="1988"/>
    <cellStyle name="Normal 3 3 6 2 2 2" xfId="3921"/>
    <cellStyle name="Normal 3 3 6 2 2 2 2" xfId="11731"/>
    <cellStyle name="Normal 3 3 6 2 2 3" xfId="5941"/>
    <cellStyle name="Normal 3 3 6 2 2 3 2" xfId="13661"/>
    <cellStyle name="Normal 3 3 6 2 2 4" xfId="7871"/>
    <cellStyle name="Normal 3 3 6 2 2 4 2" xfId="15591"/>
    <cellStyle name="Normal 3 3 6 2 2 5" xfId="9801"/>
    <cellStyle name="Normal 3 3 6 2 3" xfId="2957"/>
    <cellStyle name="Normal 3 3 6 2 3 2" xfId="10767"/>
    <cellStyle name="Normal 3 3 6 2 4" xfId="4977"/>
    <cellStyle name="Normal 3 3 6 2 4 2" xfId="12697"/>
    <cellStyle name="Normal 3 3 6 2 5" xfId="6907"/>
    <cellStyle name="Normal 3 3 6 2 5 2" xfId="14627"/>
    <cellStyle name="Normal 3 3 6 2 6" xfId="8837"/>
    <cellStyle name="Normal 3 3 6 3" xfId="1506"/>
    <cellStyle name="Normal 3 3 6 3 2" xfId="3439"/>
    <cellStyle name="Normal 3 3 6 3 2 2" xfId="11249"/>
    <cellStyle name="Normal 3 3 6 3 3" xfId="5459"/>
    <cellStyle name="Normal 3 3 6 3 3 2" xfId="13179"/>
    <cellStyle name="Normal 3 3 6 3 4" xfId="7389"/>
    <cellStyle name="Normal 3 3 6 3 4 2" xfId="15109"/>
    <cellStyle name="Normal 3 3 6 3 5" xfId="9319"/>
    <cellStyle name="Normal 3 3 6 4" xfId="2475"/>
    <cellStyle name="Normal 3 3 6 4 2" xfId="10285"/>
    <cellStyle name="Normal 3 3 6 5" xfId="4495"/>
    <cellStyle name="Normal 3 3 6 5 2" xfId="12215"/>
    <cellStyle name="Normal 3 3 6 6" xfId="6425"/>
    <cellStyle name="Normal 3 3 6 6 2" xfId="14145"/>
    <cellStyle name="Normal 3 3 6 7" xfId="8355"/>
    <cellStyle name="Normal 3 3 7" xfId="614"/>
    <cellStyle name="Normal 3 3 7 2" xfId="1161"/>
    <cellStyle name="Normal 3 3 7 2 2" xfId="2148"/>
    <cellStyle name="Normal 3 3 7 2 2 2" xfId="4081"/>
    <cellStyle name="Normal 3 3 7 2 2 2 2" xfId="11891"/>
    <cellStyle name="Normal 3 3 7 2 2 3" xfId="6101"/>
    <cellStyle name="Normal 3 3 7 2 2 3 2" xfId="13821"/>
    <cellStyle name="Normal 3 3 7 2 2 4" xfId="8031"/>
    <cellStyle name="Normal 3 3 7 2 2 4 2" xfId="15751"/>
    <cellStyle name="Normal 3 3 7 2 2 5" xfId="9961"/>
    <cellStyle name="Normal 3 3 7 2 3" xfId="3118"/>
    <cellStyle name="Normal 3 3 7 2 3 2" xfId="10928"/>
    <cellStyle name="Normal 3 3 7 2 4" xfId="5138"/>
    <cellStyle name="Normal 3 3 7 2 4 2" xfId="12858"/>
    <cellStyle name="Normal 3 3 7 2 5" xfId="7068"/>
    <cellStyle name="Normal 3 3 7 2 5 2" xfId="14788"/>
    <cellStyle name="Normal 3 3 7 2 6" xfId="8998"/>
    <cellStyle name="Normal 3 3 7 3" xfId="1667"/>
    <cellStyle name="Normal 3 3 7 3 2" xfId="3600"/>
    <cellStyle name="Normal 3 3 7 3 2 2" xfId="11410"/>
    <cellStyle name="Normal 3 3 7 3 3" xfId="5620"/>
    <cellStyle name="Normal 3 3 7 3 3 2" xfId="13340"/>
    <cellStyle name="Normal 3 3 7 3 4" xfId="7550"/>
    <cellStyle name="Normal 3 3 7 3 4 2" xfId="15270"/>
    <cellStyle name="Normal 3 3 7 3 5" xfId="9480"/>
    <cellStyle name="Normal 3 3 7 4" xfId="2636"/>
    <cellStyle name="Normal 3 3 7 4 2" xfId="10446"/>
    <cellStyle name="Normal 3 3 7 5" xfId="4656"/>
    <cellStyle name="Normal 3 3 7 5 2" xfId="12376"/>
    <cellStyle name="Normal 3 3 7 6" xfId="6586"/>
    <cellStyle name="Normal 3 3 7 6 2" xfId="14306"/>
    <cellStyle name="Normal 3 3 7 7" xfId="8516"/>
    <cellStyle name="Normal 3 3 8" xfId="826"/>
    <cellStyle name="Normal 3 3 8 2" xfId="1828"/>
    <cellStyle name="Normal 3 3 8 2 2" xfId="3761"/>
    <cellStyle name="Normal 3 3 8 2 2 2" xfId="11571"/>
    <cellStyle name="Normal 3 3 8 2 3" xfId="5781"/>
    <cellStyle name="Normal 3 3 8 2 3 2" xfId="13501"/>
    <cellStyle name="Normal 3 3 8 2 4" xfId="7711"/>
    <cellStyle name="Normal 3 3 8 2 4 2" xfId="15431"/>
    <cellStyle name="Normal 3 3 8 2 5" xfId="9641"/>
    <cellStyle name="Normal 3 3 8 3" xfId="2797"/>
    <cellStyle name="Normal 3 3 8 3 2" xfId="10607"/>
    <cellStyle name="Normal 3 3 8 4" xfId="4817"/>
    <cellStyle name="Normal 3 3 8 4 2" xfId="12537"/>
    <cellStyle name="Normal 3 3 8 5" xfId="6747"/>
    <cellStyle name="Normal 3 3 8 5 2" xfId="14467"/>
    <cellStyle name="Normal 3 3 8 6" xfId="8677"/>
    <cellStyle name="Normal 3 3 9" xfId="1346"/>
    <cellStyle name="Normal 3 3 9 2" xfId="3279"/>
    <cellStyle name="Normal 3 3 9 2 2" xfId="11089"/>
    <cellStyle name="Normal 3 3 9 3" xfId="5299"/>
    <cellStyle name="Normal 3 3 9 3 2" xfId="13019"/>
    <cellStyle name="Normal 3 3 9 4" xfId="7229"/>
    <cellStyle name="Normal 3 3 9 4 2" xfId="14949"/>
    <cellStyle name="Normal 3 3 9 5" xfId="9159"/>
    <cellStyle name="Normal 3 4" xfId="189"/>
    <cellStyle name="Normal 3 5" xfId="161"/>
    <cellStyle name="Normal 3 6" xfId="4236"/>
    <cellStyle name="Normal 3 6 2" xfId="4250"/>
    <cellStyle name="Normal 3 6 2 2" xfId="4313"/>
    <cellStyle name="Normal 3 6 3" xfId="4251"/>
    <cellStyle name="Normal 3 6 3 2" xfId="4252"/>
    <cellStyle name="Normal 3 6 3 2 2" xfId="4314"/>
    <cellStyle name="Normal 3 6 3 3" xfId="4254"/>
    <cellStyle name="Normal 3 6 3 3 2" xfId="4315"/>
    <cellStyle name="Normal 3 6 3 4" xfId="4253"/>
    <cellStyle name="Normal 3 6 3 4 2" xfId="4256"/>
    <cellStyle name="Normal 3 6 3 4 2 2" xfId="4257"/>
    <cellStyle name="Normal 3 6 3 4 2 2 2" xfId="4317"/>
    <cellStyle name="Normal 3 6 3 4 2 3" xfId="4267"/>
    <cellStyle name="Normal 3 6 3 4 2 3 2" xfId="4264"/>
    <cellStyle name="Normal 3 6 3 4 2 3 2 2" xfId="4318"/>
    <cellStyle name="Normal 3 6 3 4 2 3 3" xfId="15910"/>
    <cellStyle name="Normal 3 6 3 4 2 3 3 2" xfId="16049"/>
    <cellStyle name="Normal 3 6 3 4 2 3 3 3" xfId="15998"/>
    <cellStyle name="Normal 3 6 3 4 2 3 3 3 2" xfId="16340"/>
    <cellStyle name="Normal 3 6 3 4 2 3 3 3 3" xfId="16371"/>
    <cellStyle name="Normal 3 6 3 4 2 3 3 3 3 2" xfId="16384"/>
    <cellStyle name="Normal 3 6 3 4 2 3 3 3 4" xfId="16841"/>
    <cellStyle name="Normal 3 6 3 4 2 3 3 3 4 2" xfId="16843"/>
    <cellStyle name="Normal 3 6 3 4 2 3 3 4" xfId="16158"/>
    <cellStyle name="Normal 3 6 3 4 2 3 3 4 2" xfId="16348"/>
    <cellStyle name="Normal 3 6 3 4 2 3 3 4 3" xfId="16379"/>
    <cellStyle name="Normal 3 6 3 4 2 3 3 4 3 2" xfId="16392"/>
    <cellStyle name="Normal 3 6 3 4 2 3 3 4 4" xfId="16807"/>
    <cellStyle name="Normal 3 6 3 4 2 3 3 4 4 2" xfId="16832"/>
    <cellStyle name="Normal 3 6 3 4 2 3 4" xfId="15956"/>
    <cellStyle name="Normal 3 6 3 4 2 3 4 2" xfId="16335"/>
    <cellStyle name="Normal 3 6 3 4 2 3 4 3" xfId="16366"/>
    <cellStyle name="Normal 3 6 3 4 2 3 4 3 2" xfId="16358"/>
    <cellStyle name="Normal 3 6 3 4 2 3 4 4" xfId="16839"/>
    <cellStyle name="Normal 3 6 3 4 2 3 4 4 2" xfId="16825"/>
    <cellStyle name="Normal 3 6 3 4 2 3 5" xfId="16812"/>
    <cellStyle name="Normal 3 6 3 4 2 3 5 2" xfId="16817"/>
    <cellStyle name="Normal 3 6 3 4 2 4" xfId="15908"/>
    <cellStyle name="Normal 3 6 3 4 2 4 2" xfId="16047"/>
    <cellStyle name="Normal 3 6 3 4 2 4 3" xfId="15996"/>
    <cellStyle name="Normal 3 6 3 4 2 4 3 2" xfId="16338"/>
    <cellStyle name="Normal 3 6 3 4 2 4 3 3" xfId="16369"/>
    <cellStyle name="Normal 3 6 3 4 2 4 3 3 2" xfId="16382"/>
    <cellStyle name="Normal 3 6 3 4 2 4 3 4" xfId="16799"/>
    <cellStyle name="Normal 3 6 3 4 2 4 3 4 2" xfId="18352"/>
    <cellStyle name="Normal 3 6 3 4 2 4 4" xfId="16156"/>
    <cellStyle name="Normal 3 6 3 4 2 4 4 2" xfId="16346"/>
    <cellStyle name="Normal 3 6 3 4 2 4 4 3" xfId="16377"/>
    <cellStyle name="Normal 3 6 3 4 2 4 4 3 2" xfId="16390"/>
    <cellStyle name="Normal 3 6 3 4 2 4 4 4" xfId="16822"/>
    <cellStyle name="Normal 3 6 3 4 2 4 4 4 2" xfId="16856"/>
    <cellStyle name="Normal 3 6 3 4 2 5" xfId="15954"/>
    <cellStyle name="Normal 3 6 3 4 2 5 2" xfId="16333"/>
    <cellStyle name="Normal 3 6 3 4 2 5 3" xfId="16364"/>
    <cellStyle name="Normal 3 6 3 4 2 5 3 2" xfId="16354"/>
    <cellStyle name="Normal 3 6 3 4 2 5 4" xfId="16827"/>
    <cellStyle name="Normal 3 6 3 4 2 5 4 2" xfId="16859"/>
    <cellStyle name="Normal 3 6 3 4 2 6" xfId="16849"/>
    <cellStyle name="Normal 3 6 3 4 2 6 2" xfId="16860"/>
    <cellStyle name="Normal 3 6 3 4 3" xfId="4255"/>
    <cellStyle name="Normal 3 6 3 4 3 2" xfId="4316"/>
    <cellStyle name="Normal 3 6 3 4 4" xfId="4266"/>
    <cellStyle name="Normal 3 6 3 4 4 2" xfId="4265"/>
    <cellStyle name="Normal 3 6 3 4 4 2 2" xfId="4319"/>
    <cellStyle name="Normal 3 6 3 4 4 3" xfId="15909"/>
    <cellStyle name="Normal 3 6 3 4 4 3 2" xfId="16048"/>
    <cellStyle name="Normal 3 6 3 4 4 3 3" xfId="15997"/>
    <cellStyle name="Normal 3 6 3 4 4 3 3 2" xfId="16339"/>
    <cellStyle name="Normal 3 6 3 4 4 3 3 3" xfId="16370"/>
    <cellStyle name="Normal 3 6 3 4 4 3 3 3 2" xfId="16383"/>
    <cellStyle name="Normal 3 6 3 4 4 3 3 4" xfId="16863"/>
    <cellStyle name="Normal 3 6 3 4 4 3 3 4 2" xfId="16810"/>
    <cellStyle name="Normal 3 6 3 4 4 3 4" xfId="16157"/>
    <cellStyle name="Normal 3 6 3 4 4 3 4 2" xfId="16347"/>
    <cellStyle name="Normal 3 6 3 4 4 3 4 3" xfId="16378"/>
    <cellStyle name="Normal 3 6 3 4 4 3 4 3 2" xfId="16391"/>
    <cellStyle name="Normal 3 6 3 4 4 3 4 4" xfId="16828"/>
    <cellStyle name="Normal 3 6 3 4 4 3 4 4 2" xfId="16857"/>
    <cellStyle name="Normal 3 6 3 4 4 4" xfId="15955"/>
    <cellStyle name="Normal 3 6 3 4 4 4 2" xfId="16334"/>
    <cellStyle name="Normal 3 6 3 4 4 4 3" xfId="16365"/>
    <cellStyle name="Normal 3 6 3 4 4 4 3 2" xfId="16359"/>
    <cellStyle name="Normal 3 6 3 4 4 4 4" xfId="16853"/>
    <cellStyle name="Normal 3 6 3 4 4 4 4 2" xfId="16829"/>
    <cellStyle name="Normal 3 6 3 4 4 5" xfId="16834"/>
    <cellStyle name="Normal 3 6 3 4 4 5 2" xfId="18354"/>
    <cellStyle name="Normal 3 6 3 4 5" xfId="15907"/>
    <cellStyle name="Normal 3 6 3 4 5 2" xfId="16046"/>
    <cellStyle name="Normal 3 6 3 4 5 3" xfId="15995"/>
    <cellStyle name="Normal 3 6 3 4 5 3 2" xfId="16337"/>
    <cellStyle name="Normal 3 6 3 4 5 3 3" xfId="16368"/>
    <cellStyle name="Normal 3 6 3 4 5 3 3 2" xfId="16352"/>
    <cellStyle name="Normal 3 6 3 4 5 3 4" xfId="16804"/>
    <cellStyle name="Normal 3 6 3 4 5 3 4 2" xfId="16842"/>
    <cellStyle name="Normal 3 6 3 4 5 4" xfId="16155"/>
    <cellStyle name="Normal 3 6 3 4 5 4 2" xfId="16345"/>
    <cellStyle name="Normal 3 6 3 4 5 4 3" xfId="16376"/>
    <cellStyle name="Normal 3 6 3 4 5 4 3 2" xfId="16389"/>
    <cellStyle name="Normal 3 6 3 4 5 4 4" xfId="16861"/>
    <cellStyle name="Normal 3 6 3 4 5 4 4 2" xfId="16845"/>
    <cellStyle name="Normal 3 6 3 4 6" xfId="15953"/>
    <cellStyle name="Normal 3 6 3 4 6 2" xfId="16332"/>
    <cellStyle name="Normal 3 6 3 4 6 3" xfId="16363"/>
    <cellStyle name="Normal 3 6 3 4 6 3 2" xfId="16353"/>
    <cellStyle name="Normal 3 6 3 4 6 4" xfId="16831"/>
    <cellStyle name="Normal 3 6 3 4 6 4 2" xfId="16808"/>
    <cellStyle name="Normal 3 6 3 4 7" xfId="16858"/>
    <cellStyle name="Normal 3 6 3 4 7 2" xfId="16844"/>
    <cellStyle name="Normal 3 6 4" xfId="15906"/>
    <cellStyle name="Normal 3 6 4 2" xfId="16045"/>
    <cellStyle name="Normal 3 6 4 3" xfId="15994"/>
    <cellStyle name="Normal 3 6 4 3 2" xfId="16336"/>
    <cellStyle name="Normal 3 6 4 3 3" xfId="16367"/>
    <cellStyle name="Normal 3 6 4 3 3 2" xfId="16357"/>
    <cellStyle name="Normal 3 6 4 3 4" xfId="16809"/>
    <cellStyle name="Normal 3 6 4 3 4 2" xfId="16824"/>
    <cellStyle name="Normal 3 6 4 4" xfId="16154"/>
    <cellStyle name="Normal 3 6 4 4 2" xfId="16344"/>
    <cellStyle name="Normal 3 6 4 4 3" xfId="16375"/>
    <cellStyle name="Normal 3 6 4 4 3 2" xfId="16388"/>
    <cellStyle name="Normal 3 6 4 4 4" xfId="16816"/>
    <cellStyle name="Normal 3 6 4 4 4 2" xfId="16852"/>
    <cellStyle name="Normal 3 6 5" xfId="15952"/>
    <cellStyle name="Normal 3 6 5 2" xfId="16331"/>
    <cellStyle name="Normal 3 6 5 3" xfId="16362"/>
    <cellStyle name="Normal 3 6 5 3 2" xfId="16351"/>
    <cellStyle name="Normal 3 6 5 4" xfId="16864"/>
    <cellStyle name="Normal 3 6 5 4 2" xfId="16806"/>
    <cellStyle name="Normal 3 6 6" xfId="16847"/>
    <cellStyle name="Normal 3 6 6 2" xfId="16819"/>
    <cellStyle name="Normal 3 7" xfId="4274"/>
    <cellStyle name="Normal 3 7 2" xfId="4283"/>
    <cellStyle name="Normal 3 7 2 2" xfId="4321"/>
    <cellStyle name="Normal 3 8" xfId="34741"/>
    <cellStyle name="Normal 3 9" xfId="74"/>
    <cellStyle name="Normal 30" xfId="8186"/>
    <cellStyle name="Normal 30 2" xfId="15939"/>
    <cellStyle name="Normal 30 2 2" xfId="16085"/>
    <cellStyle name="Normal 30 2 3" xfId="16040"/>
    <cellStyle name="Normal 30 3" xfId="15993"/>
    <cellStyle name="Normal 31" xfId="15942"/>
    <cellStyle name="Normal 31 2" xfId="15943"/>
    <cellStyle name="Normal 31 3" xfId="16044"/>
    <cellStyle name="Normal 32" xfId="15928"/>
    <cellStyle name="Normal 33" xfId="15924"/>
    <cellStyle name="Normal 34" xfId="34747"/>
    <cellStyle name="Normal 35" xfId="15944"/>
    <cellStyle name="Normal 35 2" xfId="34795"/>
    <cellStyle name="Normal 39" xfId="15945"/>
    <cellStyle name="Normal 4" xfId="21"/>
    <cellStyle name="Normal 4 2" xfId="22"/>
    <cellStyle name="Normal 4 2 2" xfId="253"/>
    <cellStyle name="Normal 4 2 2 2" xfId="4247"/>
    <cellStyle name="Normal 4 2 2 2 2" xfId="4310"/>
    <cellStyle name="Normal 4 2 2 3" xfId="4297"/>
    <cellStyle name="Normal 4 2 3" xfId="4242"/>
    <cellStyle name="Normal 4 2 3 2" xfId="4305"/>
    <cellStyle name="Normal 4 2 4" xfId="4292"/>
    <cellStyle name="Normal 4 2 5" xfId="190"/>
    <cellStyle name="Normal 4 3" xfId="191"/>
    <cellStyle name="Normal 4 3 2" xfId="4243"/>
    <cellStyle name="Normal 4 3 2 2" xfId="4306"/>
    <cellStyle name="Normal 4 3 3" xfId="4293"/>
    <cellStyle name="Normal 4 4" xfId="4237"/>
    <cellStyle name="Normal 4 4 2" xfId="4300"/>
    <cellStyle name="Normal 4 5" xfId="4287"/>
    <cellStyle name="Normal 4 6" xfId="75"/>
    <cellStyle name="Normal 5" xfId="23"/>
    <cellStyle name="Normal 5 10" xfId="1341"/>
    <cellStyle name="Normal 5 10 2" xfId="3274"/>
    <cellStyle name="Normal 5 10 2 2" xfId="11084"/>
    <cellStyle name="Normal 5 10 3" xfId="5294"/>
    <cellStyle name="Normal 5 10 3 2" xfId="13014"/>
    <cellStyle name="Normal 5 10 4" xfId="7224"/>
    <cellStyle name="Normal 5 10 4 2" xfId="14944"/>
    <cellStyle name="Normal 5 10 5" xfId="9154"/>
    <cellStyle name="Normal 5 11" xfId="2311"/>
    <cellStyle name="Normal 5 11 2" xfId="10122"/>
    <cellStyle name="Normal 5 12" xfId="4260"/>
    <cellStyle name="Normal 5 12 2" xfId="12052"/>
    <cellStyle name="Normal 5 12 3" xfId="4332"/>
    <cellStyle name="Normal 5 13" xfId="6262"/>
    <cellStyle name="Normal 5 13 2" xfId="13982"/>
    <cellStyle name="Normal 5 14" xfId="8192"/>
    <cellStyle name="Normal 5 2" xfId="24"/>
    <cellStyle name="Normal 5 2 10" xfId="2313"/>
    <cellStyle name="Normal 5 2 10 2" xfId="10117"/>
    <cellStyle name="Normal 5 2 11" xfId="4327"/>
    <cellStyle name="Normal 5 2 11 2" xfId="12047"/>
    <cellStyle name="Normal 5 2 12" xfId="6257"/>
    <cellStyle name="Normal 5 2 12 2" xfId="13977"/>
    <cellStyle name="Normal 5 2 13" xfId="8187"/>
    <cellStyle name="Normal 5 2 14" xfId="16034"/>
    <cellStyle name="Normal 5 2 15" xfId="34742"/>
    <cellStyle name="Normal 5 2 16" xfId="175"/>
    <cellStyle name="Normal 5 2 2" xfId="245"/>
    <cellStyle name="Normal 5 2 2 10" xfId="4342"/>
    <cellStyle name="Normal 5 2 2 10 2" xfId="12062"/>
    <cellStyle name="Normal 5 2 2 11" xfId="6272"/>
    <cellStyle name="Normal 5 2 2 11 2" xfId="13992"/>
    <cellStyle name="Normal 5 2 2 12" xfId="8202"/>
    <cellStyle name="Normal 5 2 2 2" xfId="274"/>
    <cellStyle name="Normal 5 2 2 2 10" xfId="6292"/>
    <cellStyle name="Normal 5 2 2 2 10 2" xfId="14012"/>
    <cellStyle name="Normal 5 2 2 2 11" xfId="8222"/>
    <cellStyle name="Normal 5 2 2 2 2" xfId="359"/>
    <cellStyle name="Normal 5 2 2 2 2 10" xfId="8262"/>
    <cellStyle name="Normal 5 2 2 2 2 2" xfId="439"/>
    <cellStyle name="Normal 5 2 2 2 2 2 2" xfId="599"/>
    <cellStyle name="Normal 5 2 2 2 2 2 2 2" xfId="1147"/>
    <cellStyle name="Normal 5 2 2 2 2 2 2 2 2" xfId="2135"/>
    <cellStyle name="Normal 5 2 2 2 2 2 2 2 2 2" xfId="4068"/>
    <cellStyle name="Normal 5 2 2 2 2 2 2 2 2 2 2" xfId="11878"/>
    <cellStyle name="Normal 5 2 2 2 2 2 2 2 2 3" xfId="6088"/>
    <cellStyle name="Normal 5 2 2 2 2 2 2 2 2 3 2" xfId="13808"/>
    <cellStyle name="Normal 5 2 2 2 2 2 2 2 2 4" xfId="8018"/>
    <cellStyle name="Normal 5 2 2 2 2 2 2 2 2 4 2" xfId="15738"/>
    <cellStyle name="Normal 5 2 2 2 2 2 2 2 2 5" xfId="9948"/>
    <cellStyle name="Normal 5 2 2 2 2 2 2 2 3" xfId="3104"/>
    <cellStyle name="Normal 5 2 2 2 2 2 2 2 3 2" xfId="10914"/>
    <cellStyle name="Normal 5 2 2 2 2 2 2 2 4" xfId="5124"/>
    <cellStyle name="Normal 5 2 2 2 2 2 2 2 4 2" xfId="12844"/>
    <cellStyle name="Normal 5 2 2 2 2 2 2 2 5" xfId="7054"/>
    <cellStyle name="Normal 5 2 2 2 2 2 2 2 5 2" xfId="14774"/>
    <cellStyle name="Normal 5 2 2 2 2 2 2 2 6" xfId="8984"/>
    <cellStyle name="Normal 5 2 2 2 2 2 2 3" xfId="1653"/>
    <cellStyle name="Normal 5 2 2 2 2 2 2 3 2" xfId="3586"/>
    <cellStyle name="Normal 5 2 2 2 2 2 2 3 2 2" xfId="11396"/>
    <cellStyle name="Normal 5 2 2 2 2 2 2 3 3" xfId="5606"/>
    <cellStyle name="Normal 5 2 2 2 2 2 2 3 3 2" xfId="13326"/>
    <cellStyle name="Normal 5 2 2 2 2 2 2 3 4" xfId="7536"/>
    <cellStyle name="Normal 5 2 2 2 2 2 2 3 4 2" xfId="15256"/>
    <cellStyle name="Normal 5 2 2 2 2 2 2 3 5" xfId="9466"/>
    <cellStyle name="Normal 5 2 2 2 2 2 2 4" xfId="2622"/>
    <cellStyle name="Normal 5 2 2 2 2 2 2 4 2" xfId="10432"/>
    <cellStyle name="Normal 5 2 2 2 2 2 2 5" xfId="4642"/>
    <cellStyle name="Normal 5 2 2 2 2 2 2 5 2" xfId="12362"/>
    <cellStyle name="Normal 5 2 2 2 2 2 2 6" xfId="6572"/>
    <cellStyle name="Normal 5 2 2 2 2 2 2 6 2" xfId="14292"/>
    <cellStyle name="Normal 5 2 2 2 2 2 2 7" xfId="8502"/>
    <cellStyle name="Normal 5 2 2 2 2 2 3" xfId="761"/>
    <cellStyle name="Normal 5 2 2 2 2 2 3 2" xfId="1308"/>
    <cellStyle name="Normal 5 2 2 2 2 2 3 2 2" xfId="2295"/>
    <cellStyle name="Normal 5 2 2 2 2 2 3 2 2 2" xfId="4228"/>
    <cellStyle name="Normal 5 2 2 2 2 2 3 2 2 2 2" xfId="12038"/>
    <cellStyle name="Normal 5 2 2 2 2 2 3 2 2 3" xfId="6248"/>
    <cellStyle name="Normal 5 2 2 2 2 2 3 2 2 3 2" xfId="13968"/>
    <cellStyle name="Normal 5 2 2 2 2 2 3 2 2 4" xfId="8178"/>
    <cellStyle name="Normal 5 2 2 2 2 2 3 2 2 4 2" xfId="15898"/>
    <cellStyle name="Normal 5 2 2 2 2 2 3 2 2 5" xfId="10108"/>
    <cellStyle name="Normal 5 2 2 2 2 2 3 2 3" xfId="3265"/>
    <cellStyle name="Normal 5 2 2 2 2 2 3 2 3 2" xfId="11075"/>
    <cellStyle name="Normal 5 2 2 2 2 2 3 2 4" xfId="5285"/>
    <cellStyle name="Normal 5 2 2 2 2 2 3 2 4 2" xfId="13005"/>
    <cellStyle name="Normal 5 2 2 2 2 2 3 2 5" xfId="7215"/>
    <cellStyle name="Normal 5 2 2 2 2 2 3 2 5 2" xfId="14935"/>
    <cellStyle name="Normal 5 2 2 2 2 2 3 2 6" xfId="9145"/>
    <cellStyle name="Normal 5 2 2 2 2 2 3 3" xfId="1814"/>
    <cellStyle name="Normal 5 2 2 2 2 2 3 3 2" xfId="3747"/>
    <cellStyle name="Normal 5 2 2 2 2 2 3 3 2 2" xfId="11557"/>
    <cellStyle name="Normal 5 2 2 2 2 2 3 3 3" xfId="5767"/>
    <cellStyle name="Normal 5 2 2 2 2 2 3 3 3 2" xfId="13487"/>
    <cellStyle name="Normal 5 2 2 2 2 2 3 3 4" xfId="7697"/>
    <cellStyle name="Normal 5 2 2 2 2 2 3 3 4 2" xfId="15417"/>
    <cellStyle name="Normal 5 2 2 2 2 2 3 3 5" xfId="9627"/>
    <cellStyle name="Normal 5 2 2 2 2 2 3 4" xfId="2783"/>
    <cellStyle name="Normal 5 2 2 2 2 2 3 4 2" xfId="10593"/>
    <cellStyle name="Normal 5 2 2 2 2 2 3 5" xfId="4803"/>
    <cellStyle name="Normal 5 2 2 2 2 2 3 5 2" xfId="12523"/>
    <cellStyle name="Normal 5 2 2 2 2 2 3 6" xfId="6733"/>
    <cellStyle name="Normal 5 2 2 2 2 2 3 6 2" xfId="14453"/>
    <cellStyle name="Normal 5 2 2 2 2 2 3 7" xfId="8663"/>
    <cellStyle name="Normal 5 2 2 2 2 2 4" xfId="987"/>
    <cellStyle name="Normal 5 2 2 2 2 2 4 2" xfId="1975"/>
    <cellStyle name="Normal 5 2 2 2 2 2 4 2 2" xfId="3908"/>
    <cellStyle name="Normal 5 2 2 2 2 2 4 2 2 2" xfId="11718"/>
    <cellStyle name="Normal 5 2 2 2 2 2 4 2 3" xfId="5928"/>
    <cellStyle name="Normal 5 2 2 2 2 2 4 2 3 2" xfId="13648"/>
    <cellStyle name="Normal 5 2 2 2 2 2 4 2 4" xfId="7858"/>
    <cellStyle name="Normal 5 2 2 2 2 2 4 2 4 2" xfId="15578"/>
    <cellStyle name="Normal 5 2 2 2 2 2 4 2 5" xfId="9788"/>
    <cellStyle name="Normal 5 2 2 2 2 2 4 3" xfId="2944"/>
    <cellStyle name="Normal 5 2 2 2 2 2 4 3 2" xfId="10754"/>
    <cellStyle name="Normal 5 2 2 2 2 2 4 4" xfId="4964"/>
    <cellStyle name="Normal 5 2 2 2 2 2 4 4 2" xfId="12684"/>
    <cellStyle name="Normal 5 2 2 2 2 2 4 5" xfId="6894"/>
    <cellStyle name="Normal 5 2 2 2 2 2 4 5 2" xfId="14614"/>
    <cellStyle name="Normal 5 2 2 2 2 2 4 6" xfId="8824"/>
    <cellStyle name="Normal 5 2 2 2 2 2 5" xfId="1493"/>
    <cellStyle name="Normal 5 2 2 2 2 2 5 2" xfId="3426"/>
    <cellStyle name="Normal 5 2 2 2 2 2 5 2 2" xfId="11236"/>
    <cellStyle name="Normal 5 2 2 2 2 2 5 3" xfId="5446"/>
    <cellStyle name="Normal 5 2 2 2 2 2 5 3 2" xfId="13166"/>
    <cellStyle name="Normal 5 2 2 2 2 2 5 4" xfId="7376"/>
    <cellStyle name="Normal 5 2 2 2 2 2 5 4 2" xfId="15096"/>
    <cellStyle name="Normal 5 2 2 2 2 2 5 5" xfId="9306"/>
    <cellStyle name="Normal 5 2 2 2 2 2 6" xfId="2462"/>
    <cellStyle name="Normal 5 2 2 2 2 2 6 2" xfId="10272"/>
    <cellStyle name="Normal 5 2 2 2 2 2 7" xfId="4482"/>
    <cellStyle name="Normal 5 2 2 2 2 2 7 2" xfId="12202"/>
    <cellStyle name="Normal 5 2 2 2 2 2 8" xfId="6412"/>
    <cellStyle name="Normal 5 2 2 2 2 2 8 2" xfId="14132"/>
    <cellStyle name="Normal 5 2 2 2 2 2 9" xfId="8342"/>
    <cellStyle name="Normal 5 2 2 2 2 3" xfId="519"/>
    <cellStyle name="Normal 5 2 2 2 2 3 2" xfId="1067"/>
    <cellStyle name="Normal 5 2 2 2 2 3 2 2" xfId="2055"/>
    <cellStyle name="Normal 5 2 2 2 2 3 2 2 2" xfId="3988"/>
    <cellStyle name="Normal 5 2 2 2 2 3 2 2 2 2" xfId="11798"/>
    <cellStyle name="Normal 5 2 2 2 2 3 2 2 3" xfId="6008"/>
    <cellStyle name="Normal 5 2 2 2 2 3 2 2 3 2" xfId="13728"/>
    <cellStyle name="Normal 5 2 2 2 2 3 2 2 4" xfId="7938"/>
    <cellStyle name="Normal 5 2 2 2 2 3 2 2 4 2" xfId="15658"/>
    <cellStyle name="Normal 5 2 2 2 2 3 2 2 5" xfId="9868"/>
    <cellStyle name="Normal 5 2 2 2 2 3 2 3" xfId="3024"/>
    <cellStyle name="Normal 5 2 2 2 2 3 2 3 2" xfId="10834"/>
    <cellStyle name="Normal 5 2 2 2 2 3 2 4" xfId="5044"/>
    <cellStyle name="Normal 5 2 2 2 2 3 2 4 2" xfId="12764"/>
    <cellStyle name="Normal 5 2 2 2 2 3 2 5" xfId="6974"/>
    <cellStyle name="Normal 5 2 2 2 2 3 2 5 2" xfId="14694"/>
    <cellStyle name="Normal 5 2 2 2 2 3 2 6" xfId="8904"/>
    <cellStyle name="Normal 5 2 2 2 2 3 3" xfId="1573"/>
    <cellStyle name="Normal 5 2 2 2 2 3 3 2" xfId="3506"/>
    <cellStyle name="Normal 5 2 2 2 2 3 3 2 2" xfId="11316"/>
    <cellStyle name="Normal 5 2 2 2 2 3 3 3" xfId="5526"/>
    <cellStyle name="Normal 5 2 2 2 2 3 3 3 2" xfId="13246"/>
    <cellStyle name="Normal 5 2 2 2 2 3 3 4" xfId="7456"/>
    <cellStyle name="Normal 5 2 2 2 2 3 3 4 2" xfId="15176"/>
    <cellStyle name="Normal 5 2 2 2 2 3 3 5" xfId="9386"/>
    <cellStyle name="Normal 5 2 2 2 2 3 4" xfId="2542"/>
    <cellStyle name="Normal 5 2 2 2 2 3 4 2" xfId="10352"/>
    <cellStyle name="Normal 5 2 2 2 2 3 5" xfId="4562"/>
    <cellStyle name="Normal 5 2 2 2 2 3 5 2" xfId="12282"/>
    <cellStyle name="Normal 5 2 2 2 2 3 6" xfId="6492"/>
    <cellStyle name="Normal 5 2 2 2 2 3 6 2" xfId="14212"/>
    <cellStyle name="Normal 5 2 2 2 2 3 7" xfId="8422"/>
    <cellStyle name="Normal 5 2 2 2 2 4" xfId="681"/>
    <cellStyle name="Normal 5 2 2 2 2 4 2" xfId="1228"/>
    <cellStyle name="Normal 5 2 2 2 2 4 2 2" xfId="2215"/>
    <cellStyle name="Normal 5 2 2 2 2 4 2 2 2" xfId="4148"/>
    <cellStyle name="Normal 5 2 2 2 2 4 2 2 2 2" xfId="11958"/>
    <cellStyle name="Normal 5 2 2 2 2 4 2 2 3" xfId="6168"/>
    <cellStyle name="Normal 5 2 2 2 2 4 2 2 3 2" xfId="13888"/>
    <cellStyle name="Normal 5 2 2 2 2 4 2 2 4" xfId="8098"/>
    <cellStyle name="Normal 5 2 2 2 2 4 2 2 4 2" xfId="15818"/>
    <cellStyle name="Normal 5 2 2 2 2 4 2 2 5" xfId="10028"/>
    <cellStyle name="Normal 5 2 2 2 2 4 2 3" xfId="3185"/>
    <cellStyle name="Normal 5 2 2 2 2 4 2 3 2" xfId="10995"/>
    <cellStyle name="Normal 5 2 2 2 2 4 2 4" xfId="5205"/>
    <cellStyle name="Normal 5 2 2 2 2 4 2 4 2" xfId="12925"/>
    <cellStyle name="Normal 5 2 2 2 2 4 2 5" xfId="7135"/>
    <cellStyle name="Normal 5 2 2 2 2 4 2 5 2" xfId="14855"/>
    <cellStyle name="Normal 5 2 2 2 2 4 2 6" xfId="9065"/>
    <cellStyle name="Normal 5 2 2 2 2 4 3" xfId="1734"/>
    <cellStyle name="Normal 5 2 2 2 2 4 3 2" xfId="3667"/>
    <cellStyle name="Normal 5 2 2 2 2 4 3 2 2" xfId="11477"/>
    <cellStyle name="Normal 5 2 2 2 2 4 3 3" xfId="5687"/>
    <cellStyle name="Normal 5 2 2 2 2 4 3 3 2" xfId="13407"/>
    <cellStyle name="Normal 5 2 2 2 2 4 3 4" xfId="7617"/>
    <cellStyle name="Normal 5 2 2 2 2 4 3 4 2" xfId="15337"/>
    <cellStyle name="Normal 5 2 2 2 2 4 3 5" xfId="9547"/>
    <cellStyle name="Normal 5 2 2 2 2 4 4" xfId="2703"/>
    <cellStyle name="Normal 5 2 2 2 2 4 4 2" xfId="10513"/>
    <cellStyle name="Normal 5 2 2 2 2 4 5" xfId="4723"/>
    <cellStyle name="Normal 5 2 2 2 2 4 5 2" xfId="12443"/>
    <cellStyle name="Normal 5 2 2 2 2 4 6" xfId="6653"/>
    <cellStyle name="Normal 5 2 2 2 2 4 6 2" xfId="14373"/>
    <cellStyle name="Normal 5 2 2 2 2 4 7" xfId="8583"/>
    <cellStyle name="Normal 5 2 2 2 2 5" xfId="907"/>
    <cellStyle name="Normal 5 2 2 2 2 5 2" xfId="1895"/>
    <cellStyle name="Normal 5 2 2 2 2 5 2 2" xfId="3828"/>
    <cellStyle name="Normal 5 2 2 2 2 5 2 2 2" xfId="11638"/>
    <cellStyle name="Normal 5 2 2 2 2 5 2 3" xfId="5848"/>
    <cellStyle name="Normal 5 2 2 2 2 5 2 3 2" xfId="13568"/>
    <cellStyle name="Normal 5 2 2 2 2 5 2 4" xfId="7778"/>
    <cellStyle name="Normal 5 2 2 2 2 5 2 4 2" xfId="15498"/>
    <cellStyle name="Normal 5 2 2 2 2 5 2 5" xfId="9708"/>
    <cellStyle name="Normal 5 2 2 2 2 5 3" xfId="2864"/>
    <cellStyle name="Normal 5 2 2 2 2 5 3 2" xfId="10674"/>
    <cellStyle name="Normal 5 2 2 2 2 5 4" xfId="4884"/>
    <cellStyle name="Normal 5 2 2 2 2 5 4 2" xfId="12604"/>
    <cellStyle name="Normal 5 2 2 2 2 5 5" xfId="6814"/>
    <cellStyle name="Normal 5 2 2 2 2 5 5 2" xfId="14534"/>
    <cellStyle name="Normal 5 2 2 2 2 5 6" xfId="8744"/>
    <cellStyle name="Normal 5 2 2 2 2 6" xfId="1413"/>
    <cellStyle name="Normal 5 2 2 2 2 6 2" xfId="3346"/>
    <cellStyle name="Normal 5 2 2 2 2 6 2 2" xfId="11156"/>
    <cellStyle name="Normal 5 2 2 2 2 6 3" xfId="5366"/>
    <cellStyle name="Normal 5 2 2 2 2 6 3 2" xfId="13086"/>
    <cellStyle name="Normal 5 2 2 2 2 6 4" xfId="7296"/>
    <cellStyle name="Normal 5 2 2 2 2 6 4 2" xfId="15016"/>
    <cellStyle name="Normal 5 2 2 2 2 6 5" xfId="9226"/>
    <cellStyle name="Normal 5 2 2 2 2 7" xfId="2382"/>
    <cellStyle name="Normal 5 2 2 2 2 7 2" xfId="10192"/>
    <cellStyle name="Normal 5 2 2 2 2 8" xfId="4402"/>
    <cellStyle name="Normal 5 2 2 2 2 8 2" xfId="12122"/>
    <cellStyle name="Normal 5 2 2 2 2 9" xfId="6332"/>
    <cellStyle name="Normal 5 2 2 2 2 9 2" xfId="14052"/>
    <cellStyle name="Normal 5 2 2 2 3" xfId="399"/>
    <cellStyle name="Normal 5 2 2 2 3 2" xfId="559"/>
    <cellStyle name="Normal 5 2 2 2 3 2 2" xfId="1107"/>
    <cellStyle name="Normal 5 2 2 2 3 2 2 2" xfId="2095"/>
    <cellStyle name="Normal 5 2 2 2 3 2 2 2 2" xfId="4028"/>
    <cellStyle name="Normal 5 2 2 2 3 2 2 2 2 2" xfId="11838"/>
    <cellStyle name="Normal 5 2 2 2 3 2 2 2 3" xfId="6048"/>
    <cellStyle name="Normal 5 2 2 2 3 2 2 2 3 2" xfId="13768"/>
    <cellStyle name="Normal 5 2 2 2 3 2 2 2 4" xfId="7978"/>
    <cellStyle name="Normal 5 2 2 2 3 2 2 2 4 2" xfId="15698"/>
    <cellStyle name="Normal 5 2 2 2 3 2 2 2 5" xfId="9908"/>
    <cellStyle name="Normal 5 2 2 2 3 2 2 3" xfId="3064"/>
    <cellStyle name="Normal 5 2 2 2 3 2 2 3 2" xfId="10874"/>
    <cellStyle name="Normal 5 2 2 2 3 2 2 4" xfId="5084"/>
    <cellStyle name="Normal 5 2 2 2 3 2 2 4 2" xfId="12804"/>
    <cellStyle name="Normal 5 2 2 2 3 2 2 5" xfId="7014"/>
    <cellStyle name="Normal 5 2 2 2 3 2 2 5 2" xfId="14734"/>
    <cellStyle name="Normal 5 2 2 2 3 2 2 6" xfId="8944"/>
    <cellStyle name="Normal 5 2 2 2 3 2 3" xfId="1613"/>
    <cellStyle name="Normal 5 2 2 2 3 2 3 2" xfId="3546"/>
    <cellStyle name="Normal 5 2 2 2 3 2 3 2 2" xfId="11356"/>
    <cellStyle name="Normal 5 2 2 2 3 2 3 3" xfId="5566"/>
    <cellStyle name="Normal 5 2 2 2 3 2 3 3 2" xfId="13286"/>
    <cellStyle name="Normal 5 2 2 2 3 2 3 4" xfId="7496"/>
    <cellStyle name="Normal 5 2 2 2 3 2 3 4 2" xfId="15216"/>
    <cellStyle name="Normal 5 2 2 2 3 2 3 5" xfId="9426"/>
    <cellStyle name="Normal 5 2 2 2 3 2 4" xfId="2582"/>
    <cellStyle name="Normal 5 2 2 2 3 2 4 2" xfId="10392"/>
    <cellStyle name="Normal 5 2 2 2 3 2 5" xfId="4602"/>
    <cellStyle name="Normal 5 2 2 2 3 2 5 2" xfId="12322"/>
    <cellStyle name="Normal 5 2 2 2 3 2 6" xfId="6532"/>
    <cellStyle name="Normal 5 2 2 2 3 2 6 2" xfId="14252"/>
    <cellStyle name="Normal 5 2 2 2 3 2 7" xfId="8462"/>
    <cellStyle name="Normal 5 2 2 2 3 3" xfId="721"/>
    <cellStyle name="Normal 5 2 2 2 3 3 2" xfId="1268"/>
    <cellStyle name="Normal 5 2 2 2 3 3 2 2" xfId="2255"/>
    <cellStyle name="Normal 5 2 2 2 3 3 2 2 2" xfId="4188"/>
    <cellStyle name="Normal 5 2 2 2 3 3 2 2 2 2" xfId="11998"/>
    <cellStyle name="Normal 5 2 2 2 3 3 2 2 3" xfId="6208"/>
    <cellStyle name="Normal 5 2 2 2 3 3 2 2 3 2" xfId="13928"/>
    <cellStyle name="Normal 5 2 2 2 3 3 2 2 4" xfId="8138"/>
    <cellStyle name="Normal 5 2 2 2 3 3 2 2 4 2" xfId="15858"/>
    <cellStyle name="Normal 5 2 2 2 3 3 2 2 5" xfId="10068"/>
    <cellStyle name="Normal 5 2 2 2 3 3 2 3" xfId="3225"/>
    <cellStyle name="Normal 5 2 2 2 3 3 2 3 2" xfId="11035"/>
    <cellStyle name="Normal 5 2 2 2 3 3 2 4" xfId="5245"/>
    <cellStyle name="Normal 5 2 2 2 3 3 2 4 2" xfId="12965"/>
    <cellStyle name="Normal 5 2 2 2 3 3 2 5" xfId="7175"/>
    <cellStyle name="Normal 5 2 2 2 3 3 2 5 2" xfId="14895"/>
    <cellStyle name="Normal 5 2 2 2 3 3 2 6" xfId="9105"/>
    <cellStyle name="Normal 5 2 2 2 3 3 3" xfId="1774"/>
    <cellStyle name="Normal 5 2 2 2 3 3 3 2" xfId="3707"/>
    <cellStyle name="Normal 5 2 2 2 3 3 3 2 2" xfId="11517"/>
    <cellStyle name="Normal 5 2 2 2 3 3 3 3" xfId="5727"/>
    <cellStyle name="Normal 5 2 2 2 3 3 3 3 2" xfId="13447"/>
    <cellStyle name="Normal 5 2 2 2 3 3 3 4" xfId="7657"/>
    <cellStyle name="Normal 5 2 2 2 3 3 3 4 2" xfId="15377"/>
    <cellStyle name="Normal 5 2 2 2 3 3 3 5" xfId="9587"/>
    <cellStyle name="Normal 5 2 2 2 3 3 4" xfId="2743"/>
    <cellStyle name="Normal 5 2 2 2 3 3 4 2" xfId="10553"/>
    <cellStyle name="Normal 5 2 2 2 3 3 5" xfId="4763"/>
    <cellStyle name="Normal 5 2 2 2 3 3 5 2" xfId="12483"/>
    <cellStyle name="Normal 5 2 2 2 3 3 6" xfId="6693"/>
    <cellStyle name="Normal 5 2 2 2 3 3 6 2" xfId="14413"/>
    <cellStyle name="Normal 5 2 2 2 3 3 7" xfId="8623"/>
    <cellStyle name="Normal 5 2 2 2 3 4" xfId="947"/>
    <cellStyle name="Normal 5 2 2 2 3 4 2" xfId="1935"/>
    <cellStyle name="Normal 5 2 2 2 3 4 2 2" xfId="3868"/>
    <cellStyle name="Normal 5 2 2 2 3 4 2 2 2" xfId="11678"/>
    <cellStyle name="Normal 5 2 2 2 3 4 2 3" xfId="5888"/>
    <cellStyle name="Normal 5 2 2 2 3 4 2 3 2" xfId="13608"/>
    <cellStyle name="Normal 5 2 2 2 3 4 2 4" xfId="7818"/>
    <cellStyle name="Normal 5 2 2 2 3 4 2 4 2" xfId="15538"/>
    <cellStyle name="Normal 5 2 2 2 3 4 2 5" xfId="9748"/>
    <cellStyle name="Normal 5 2 2 2 3 4 3" xfId="2904"/>
    <cellStyle name="Normal 5 2 2 2 3 4 3 2" xfId="10714"/>
    <cellStyle name="Normal 5 2 2 2 3 4 4" xfId="4924"/>
    <cellStyle name="Normal 5 2 2 2 3 4 4 2" xfId="12644"/>
    <cellStyle name="Normal 5 2 2 2 3 4 5" xfId="6854"/>
    <cellStyle name="Normal 5 2 2 2 3 4 5 2" xfId="14574"/>
    <cellStyle name="Normal 5 2 2 2 3 4 6" xfId="8784"/>
    <cellStyle name="Normal 5 2 2 2 3 5" xfId="1453"/>
    <cellStyle name="Normal 5 2 2 2 3 5 2" xfId="3386"/>
    <cellStyle name="Normal 5 2 2 2 3 5 2 2" xfId="11196"/>
    <cellStyle name="Normal 5 2 2 2 3 5 3" xfId="5406"/>
    <cellStyle name="Normal 5 2 2 2 3 5 3 2" xfId="13126"/>
    <cellStyle name="Normal 5 2 2 2 3 5 4" xfId="7336"/>
    <cellStyle name="Normal 5 2 2 2 3 5 4 2" xfId="15056"/>
    <cellStyle name="Normal 5 2 2 2 3 5 5" xfId="9266"/>
    <cellStyle name="Normal 5 2 2 2 3 6" xfId="2422"/>
    <cellStyle name="Normal 5 2 2 2 3 6 2" xfId="10232"/>
    <cellStyle name="Normal 5 2 2 2 3 7" xfId="4442"/>
    <cellStyle name="Normal 5 2 2 2 3 7 2" xfId="12162"/>
    <cellStyle name="Normal 5 2 2 2 3 8" xfId="6372"/>
    <cellStyle name="Normal 5 2 2 2 3 8 2" xfId="14092"/>
    <cellStyle name="Normal 5 2 2 2 3 9" xfId="8302"/>
    <cellStyle name="Normal 5 2 2 2 4" xfId="479"/>
    <cellStyle name="Normal 5 2 2 2 4 2" xfId="1027"/>
    <cellStyle name="Normal 5 2 2 2 4 2 2" xfId="2015"/>
    <cellStyle name="Normal 5 2 2 2 4 2 2 2" xfId="3948"/>
    <cellStyle name="Normal 5 2 2 2 4 2 2 2 2" xfId="11758"/>
    <cellStyle name="Normal 5 2 2 2 4 2 2 3" xfId="5968"/>
    <cellStyle name="Normal 5 2 2 2 4 2 2 3 2" xfId="13688"/>
    <cellStyle name="Normal 5 2 2 2 4 2 2 4" xfId="7898"/>
    <cellStyle name="Normal 5 2 2 2 4 2 2 4 2" xfId="15618"/>
    <cellStyle name="Normal 5 2 2 2 4 2 2 5" xfId="9828"/>
    <cellStyle name="Normal 5 2 2 2 4 2 3" xfId="2984"/>
    <cellStyle name="Normal 5 2 2 2 4 2 3 2" xfId="10794"/>
    <cellStyle name="Normal 5 2 2 2 4 2 4" xfId="5004"/>
    <cellStyle name="Normal 5 2 2 2 4 2 4 2" xfId="12724"/>
    <cellStyle name="Normal 5 2 2 2 4 2 5" xfId="6934"/>
    <cellStyle name="Normal 5 2 2 2 4 2 5 2" xfId="14654"/>
    <cellStyle name="Normal 5 2 2 2 4 2 6" xfId="8864"/>
    <cellStyle name="Normal 5 2 2 2 4 3" xfId="1533"/>
    <cellStyle name="Normal 5 2 2 2 4 3 2" xfId="3466"/>
    <cellStyle name="Normal 5 2 2 2 4 3 2 2" xfId="11276"/>
    <cellStyle name="Normal 5 2 2 2 4 3 3" xfId="5486"/>
    <cellStyle name="Normal 5 2 2 2 4 3 3 2" xfId="13206"/>
    <cellStyle name="Normal 5 2 2 2 4 3 4" xfId="7416"/>
    <cellStyle name="Normal 5 2 2 2 4 3 4 2" xfId="15136"/>
    <cellStyle name="Normal 5 2 2 2 4 3 5" xfId="9346"/>
    <cellStyle name="Normal 5 2 2 2 4 4" xfId="2502"/>
    <cellStyle name="Normal 5 2 2 2 4 4 2" xfId="10312"/>
    <cellStyle name="Normal 5 2 2 2 4 5" xfId="4522"/>
    <cellStyle name="Normal 5 2 2 2 4 5 2" xfId="12242"/>
    <cellStyle name="Normal 5 2 2 2 4 6" xfId="6452"/>
    <cellStyle name="Normal 5 2 2 2 4 6 2" xfId="14172"/>
    <cellStyle name="Normal 5 2 2 2 4 7" xfId="8382"/>
    <cellStyle name="Normal 5 2 2 2 5" xfId="641"/>
    <cellStyle name="Normal 5 2 2 2 5 2" xfId="1188"/>
    <cellStyle name="Normal 5 2 2 2 5 2 2" xfId="2175"/>
    <cellStyle name="Normal 5 2 2 2 5 2 2 2" xfId="4108"/>
    <cellStyle name="Normal 5 2 2 2 5 2 2 2 2" xfId="11918"/>
    <cellStyle name="Normal 5 2 2 2 5 2 2 3" xfId="6128"/>
    <cellStyle name="Normal 5 2 2 2 5 2 2 3 2" xfId="13848"/>
    <cellStyle name="Normal 5 2 2 2 5 2 2 4" xfId="8058"/>
    <cellStyle name="Normal 5 2 2 2 5 2 2 4 2" xfId="15778"/>
    <cellStyle name="Normal 5 2 2 2 5 2 2 5" xfId="9988"/>
    <cellStyle name="Normal 5 2 2 2 5 2 3" xfId="3145"/>
    <cellStyle name="Normal 5 2 2 2 5 2 3 2" xfId="10955"/>
    <cellStyle name="Normal 5 2 2 2 5 2 4" xfId="5165"/>
    <cellStyle name="Normal 5 2 2 2 5 2 4 2" xfId="12885"/>
    <cellStyle name="Normal 5 2 2 2 5 2 5" xfId="7095"/>
    <cellStyle name="Normal 5 2 2 2 5 2 5 2" xfId="14815"/>
    <cellStyle name="Normal 5 2 2 2 5 2 6" xfId="9025"/>
    <cellStyle name="Normal 5 2 2 2 5 3" xfId="1694"/>
    <cellStyle name="Normal 5 2 2 2 5 3 2" xfId="3627"/>
    <cellStyle name="Normal 5 2 2 2 5 3 2 2" xfId="11437"/>
    <cellStyle name="Normal 5 2 2 2 5 3 3" xfId="5647"/>
    <cellStyle name="Normal 5 2 2 2 5 3 3 2" xfId="13367"/>
    <cellStyle name="Normal 5 2 2 2 5 3 4" xfId="7577"/>
    <cellStyle name="Normal 5 2 2 2 5 3 4 2" xfId="15297"/>
    <cellStyle name="Normal 5 2 2 2 5 3 5" xfId="9507"/>
    <cellStyle name="Normal 5 2 2 2 5 4" xfId="2663"/>
    <cellStyle name="Normal 5 2 2 2 5 4 2" xfId="10473"/>
    <cellStyle name="Normal 5 2 2 2 5 5" xfId="4683"/>
    <cellStyle name="Normal 5 2 2 2 5 5 2" xfId="12403"/>
    <cellStyle name="Normal 5 2 2 2 5 6" xfId="6613"/>
    <cellStyle name="Normal 5 2 2 2 5 6 2" xfId="14333"/>
    <cellStyle name="Normal 5 2 2 2 5 7" xfId="8543"/>
    <cellStyle name="Normal 5 2 2 2 6" xfId="859"/>
    <cellStyle name="Normal 5 2 2 2 6 2" xfId="1855"/>
    <cellStyle name="Normal 5 2 2 2 6 2 2" xfId="3788"/>
    <cellStyle name="Normal 5 2 2 2 6 2 2 2" xfId="11598"/>
    <cellStyle name="Normal 5 2 2 2 6 2 3" xfId="5808"/>
    <cellStyle name="Normal 5 2 2 2 6 2 3 2" xfId="13528"/>
    <cellStyle name="Normal 5 2 2 2 6 2 4" xfId="7738"/>
    <cellStyle name="Normal 5 2 2 2 6 2 4 2" xfId="15458"/>
    <cellStyle name="Normal 5 2 2 2 6 2 5" xfId="9668"/>
    <cellStyle name="Normal 5 2 2 2 6 3" xfId="2824"/>
    <cellStyle name="Normal 5 2 2 2 6 3 2" xfId="10634"/>
    <cellStyle name="Normal 5 2 2 2 6 4" xfId="4844"/>
    <cellStyle name="Normal 5 2 2 2 6 4 2" xfId="12564"/>
    <cellStyle name="Normal 5 2 2 2 6 5" xfId="6774"/>
    <cellStyle name="Normal 5 2 2 2 6 5 2" xfId="14494"/>
    <cellStyle name="Normal 5 2 2 2 6 6" xfId="8704"/>
    <cellStyle name="Normal 5 2 2 2 7" xfId="1373"/>
    <cellStyle name="Normal 5 2 2 2 7 2" xfId="3306"/>
    <cellStyle name="Normal 5 2 2 2 7 2 2" xfId="11116"/>
    <cellStyle name="Normal 5 2 2 2 7 3" xfId="5326"/>
    <cellStyle name="Normal 5 2 2 2 7 3 2" xfId="13046"/>
    <cellStyle name="Normal 5 2 2 2 7 4" xfId="7256"/>
    <cellStyle name="Normal 5 2 2 2 7 4 2" xfId="14976"/>
    <cellStyle name="Normal 5 2 2 2 7 5" xfId="9186"/>
    <cellStyle name="Normal 5 2 2 2 8" xfId="2342"/>
    <cellStyle name="Normal 5 2 2 2 8 2" xfId="10152"/>
    <cellStyle name="Normal 5 2 2 2 9" xfId="4362"/>
    <cellStyle name="Normal 5 2 2 2 9 2" xfId="12082"/>
    <cellStyle name="Normal 5 2 2 3" xfId="339"/>
    <cellStyle name="Normal 5 2 2 3 10" xfId="8242"/>
    <cellStyle name="Normal 5 2 2 3 2" xfId="419"/>
    <cellStyle name="Normal 5 2 2 3 2 2" xfId="579"/>
    <cellStyle name="Normal 5 2 2 3 2 2 2" xfId="1127"/>
    <cellStyle name="Normal 5 2 2 3 2 2 2 2" xfId="2115"/>
    <cellStyle name="Normal 5 2 2 3 2 2 2 2 2" xfId="4048"/>
    <cellStyle name="Normal 5 2 2 3 2 2 2 2 2 2" xfId="11858"/>
    <cellStyle name="Normal 5 2 2 3 2 2 2 2 3" xfId="6068"/>
    <cellStyle name="Normal 5 2 2 3 2 2 2 2 3 2" xfId="13788"/>
    <cellStyle name="Normal 5 2 2 3 2 2 2 2 4" xfId="7998"/>
    <cellStyle name="Normal 5 2 2 3 2 2 2 2 4 2" xfId="15718"/>
    <cellStyle name="Normal 5 2 2 3 2 2 2 2 5" xfId="9928"/>
    <cellStyle name="Normal 5 2 2 3 2 2 2 3" xfId="3084"/>
    <cellStyle name="Normal 5 2 2 3 2 2 2 3 2" xfId="10894"/>
    <cellStyle name="Normal 5 2 2 3 2 2 2 4" xfId="5104"/>
    <cellStyle name="Normal 5 2 2 3 2 2 2 4 2" xfId="12824"/>
    <cellStyle name="Normal 5 2 2 3 2 2 2 5" xfId="7034"/>
    <cellStyle name="Normal 5 2 2 3 2 2 2 5 2" xfId="14754"/>
    <cellStyle name="Normal 5 2 2 3 2 2 2 6" xfId="8964"/>
    <cellStyle name="Normal 5 2 2 3 2 2 3" xfId="1633"/>
    <cellStyle name="Normal 5 2 2 3 2 2 3 2" xfId="3566"/>
    <cellStyle name="Normal 5 2 2 3 2 2 3 2 2" xfId="11376"/>
    <cellStyle name="Normal 5 2 2 3 2 2 3 3" xfId="5586"/>
    <cellStyle name="Normal 5 2 2 3 2 2 3 3 2" xfId="13306"/>
    <cellStyle name="Normal 5 2 2 3 2 2 3 4" xfId="7516"/>
    <cellStyle name="Normal 5 2 2 3 2 2 3 4 2" xfId="15236"/>
    <cellStyle name="Normal 5 2 2 3 2 2 3 5" xfId="9446"/>
    <cellStyle name="Normal 5 2 2 3 2 2 4" xfId="2602"/>
    <cellStyle name="Normal 5 2 2 3 2 2 4 2" xfId="10412"/>
    <cellStyle name="Normal 5 2 2 3 2 2 5" xfId="4622"/>
    <cellStyle name="Normal 5 2 2 3 2 2 5 2" xfId="12342"/>
    <cellStyle name="Normal 5 2 2 3 2 2 6" xfId="6552"/>
    <cellStyle name="Normal 5 2 2 3 2 2 6 2" xfId="14272"/>
    <cellStyle name="Normal 5 2 2 3 2 2 7" xfId="8482"/>
    <cellStyle name="Normal 5 2 2 3 2 3" xfId="741"/>
    <cellStyle name="Normal 5 2 2 3 2 3 2" xfId="1288"/>
    <cellStyle name="Normal 5 2 2 3 2 3 2 2" xfId="2275"/>
    <cellStyle name="Normal 5 2 2 3 2 3 2 2 2" xfId="4208"/>
    <cellStyle name="Normal 5 2 2 3 2 3 2 2 2 2" xfId="12018"/>
    <cellStyle name="Normal 5 2 2 3 2 3 2 2 3" xfId="6228"/>
    <cellStyle name="Normal 5 2 2 3 2 3 2 2 3 2" xfId="13948"/>
    <cellStyle name="Normal 5 2 2 3 2 3 2 2 4" xfId="8158"/>
    <cellStyle name="Normal 5 2 2 3 2 3 2 2 4 2" xfId="15878"/>
    <cellStyle name="Normal 5 2 2 3 2 3 2 2 5" xfId="10088"/>
    <cellStyle name="Normal 5 2 2 3 2 3 2 3" xfId="3245"/>
    <cellStyle name="Normal 5 2 2 3 2 3 2 3 2" xfId="11055"/>
    <cellStyle name="Normal 5 2 2 3 2 3 2 4" xfId="5265"/>
    <cellStyle name="Normal 5 2 2 3 2 3 2 4 2" xfId="12985"/>
    <cellStyle name="Normal 5 2 2 3 2 3 2 5" xfId="7195"/>
    <cellStyle name="Normal 5 2 2 3 2 3 2 5 2" xfId="14915"/>
    <cellStyle name="Normal 5 2 2 3 2 3 2 6" xfId="9125"/>
    <cellStyle name="Normal 5 2 2 3 2 3 3" xfId="1794"/>
    <cellStyle name="Normal 5 2 2 3 2 3 3 2" xfId="3727"/>
    <cellStyle name="Normal 5 2 2 3 2 3 3 2 2" xfId="11537"/>
    <cellStyle name="Normal 5 2 2 3 2 3 3 3" xfId="5747"/>
    <cellStyle name="Normal 5 2 2 3 2 3 3 3 2" xfId="13467"/>
    <cellStyle name="Normal 5 2 2 3 2 3 3 4" xfId="7677"/>
    <cellStyle name="Normal 5 2 2 3 2 3 3 4 2" xfId="15397"/>
    <cellStyle name="Normal 5 2 2 3 2 3 3 5" xfId="9607"/>
    <cellStyle name="Normal 5 2 2 3 2 3 4" xfId="2763"/>
    <cellStyle name="Normal 5 2 2 3 2 3 4 2" xfId="10573"/>
    <cellStyle name="Normal 5 2 2 3 2 3 5" xfId="4783"/>
    <cellStyle name="Normal 5 2 2 3 2 3 5 2" xfId="12503"/>
    <cellStyle name="Normal 5 2 2 3 2 3 6" xfId="6713"/>
    <cellStyle name="Normal 5 2 2 3 2 3 6 2" xfId="14433"/>
    <cellStyle name="Normal 5 2 2 3 2 3 7" xfId="8643"/>
    <cellStyle name="Normal 5 2 2 3 2 4" xfId="967"/>
    <cellStyle name="Normal 5 2 2 3 2 4 2" xfId="1955"/>
    <cellStyle name="Normal 5 2 2 3 2 4 2 2" xfId="3888"/>
    <cellStyle name="Normal 5 2 2 3 2 4 2 2 2" xfId="11698"/>
    <cellStyle name="Normal 5 2 2 3 2 4 2 3" xfId="5908"/>
    <cellStyle name="Normal 5 2 2 3 2 4 2 3 2" xfId="13628"/>
    <cellStyle name="Normal 5 2 2 3 2 4 2 4" xfId="7838"/>
    <cellStyle name="Normal 5 2 2 3 2 4 2 4 2" xfId="15558"/>
    <cellStyle name="Normal 5 2 2 3 2 4 2 5" xfId="9768"/>
    <cellStyle name="Normal 5 2 2 3 2 4 3" xfId="2924"/>
    <cellStyle name="Normal 5 2 2 3 2 4 3 2" xfId="10734"/>
    <cellStyle name="Normal 5 2 2 3 2 4 4" xfId="4944"/>
    <cellStyle name="Normal 5 2 2 3 2 4 4 2" xfId="12664"/>
    <cellStyle name="Normal 5 2 2 3 2 4 5" xfId="6874"/>
    <cellStyle name="Normal 5 2 2 3 2 4 5 2" xfId="14594"/>
    <cellStyle name="Normal 5 2 2 3 2 4 6" xfId="8804"/>
    <cellStyle name="Normal 5 2 2 3 2 5" xfId="1473"/>
    <cellStyle name="Normal 5 2 2 3 2 5 2" xfId="3406"/>
    <cellStyle name="Normal 5 2 2 3 2 5 2 2" xfId="11216"/>
    <cellStyle name="Normal 5 2 2 3 2 5 3" xfId="5426"/>
    <cellStyle name="Normal 5 2 2 3 2 5 3 2" xfId="13146"/>
    <cellStyle name="Normal 5 2 2 3 2 5 4" xfId="7356"/>
    <cellStyle name="Normal 5 2 2 3 2 5 4 2" xfId="15076"/>
    <cellStyle name="Normal 5 2 2 3 2 5 5" xfId="9286"/>
    <cellStyle name="Normal 5 2 2 3 2 6" xfId="2442"/>
    <cellStyle name="Normal 5 2 2 3 2 6 2" xfId="10252"/>
    <cellStyle name="Normal 5 2 2 3 2 7" xfId="4462"/>
    <cellStyle name="Normal 5 2 2 3 2 7 2" xfId="12182"/>
    <cellStyle name="Normal 5 2 2 3 2 8" xfId="6392"/>
    <cellStyle name="Normal 5 2 2 3 2 8 2" xfId="14112"/>
    <cellStyle name="Normal 5 2 2 3 2 9" xfId="8322"/>
    <cellStyle name="Normal 5 2 2 3 3" xfId="499"/>
    <cellStyle name="Normal 5 2 2 3 3 2" xfId="1047"/>
    <cellStyle name="Normal 5 2 2 3 3 2 2" xfId="2035"/>
    <cellStyle name="Normal 5 2 2 3 3 2 2 2" xfId="3968"/>
    <cellStyle name="Normal 5 2 2 3 3 2 2 2 2" xfId="11778"/>
    <cellStyle name="Normal 5 2 2 3 3 2 2 3" xfId="5988"/>
    <cellStyle name="Normal 5 2 2 3 3 2 2 3 2" xfId="13708"/>
    <cellStyle name="Normal 5 2 2 3 3 2 2 4" xfId="7918"/>
    <cellStyle name="Normal 5 2 2 3 3 2 2 4 2" xfId="15638"/>
    <cellStyle name="Normal 5 2 2 3 3 2 2 5" xfId="9848"/>
    <cellStyle name="Normal 5 2 2 3 3 2 3" xfId="3004"/>
    <cellStyle name="Normal 5 2 2 3 3 2 3 2" xfId="10814"/>
    <cellStyle name="Normal 5 2 2 3 3 2 4" xfId="5024"/>
    <cellStyle name="Normal 5 2 2 3 3 2 4 2" xfId="12744"/>
    <cellStyle name="Normal 5 2 2 3 3 2 5" xfId="6954"/>
    <cellStyle name="Normal 5 2 2 3 3 2 5 2" xfId="14674"/>
    <cellStyle name="Normal 5 2 2 3 3 2 6" xfId="8884"/>
    <cellStyle name="Normal 5 2 2 3 3 3" xfId="1553"/>
    <cellStyle name="Normal 5 2 2 3 3 3 2" xfId="3486"/>
    <cellStyle name="Normal 5 2 2 3 3 3 2 2" xfId="11296"/>
    <cellStyle name="Normal 5 2 2 3 3 3 3" xfId="5506"/>
    <cellStyle name="Normal 5 2 2 3 3 3 3 2" xfId="13226"/>
    <cellStyle name="Normal 5 2 2 3 3 3 4" xfId="7436"/>
    <cellStyle name="Normal 5 2 2 3 3 3 4 2" xfId="15156"/>
    <cellStyle name="Normal 5 2 2 3 3 3 5" xfId="9366"/>
    <cellStyle name="Normal 5 2 2 3 3 4" xfId="2522"/>
    <cellStyle name="Normal 5 2 2 3 3 4 2" xfId="10332"/>
    <cellStyle name="Normal 5 2 2 3 3 5" xfId="4542"/>
    <cellStyle name="Normal 5 2 2 3 3 5 2" xfId="12262"/>
    <cellStyle name="Normal 5 2 2 3 3 6" xfId="6472"/>
    <cellStyle name="Normal 5 2 2 3 3 6 2" xfId="14192"/>
    <cellStyle name="Normal 5 2 2 3 3 7" xfId="8402"/>
    <cellStyle name="Normal 5 2 2 3 4" xfId="661"/>
    <cellStyle name="Normal 5 2 2 3 4 2" xfId="1208"/>
    <cellStyle name="Normal 5 2 2 3 4 2 2" xfId="2195"/>
    <cellStyle name="Normal 5 2 2 3 4 2 2 2" xfId="4128"/>
    <cellStyle name="Normal 5 2 2 3 4 2 2 2 2" xfId="11938"/>
    <cellStyle name="Normal 5 2 2 3 4 2 2 3" xfId="6148"/>
    <cellStyle name="Normal 5 2 2 3 4 2 2 3 2" xfId="13868"/>
    <cellStyle name="Normal 5 2 2 3 4 2 2 4" xfId="8078"/>
    <cellStyle name="Normal 5 2 2 3 4 2 2 4 2" xfId="15798"/>
    <cellStyle name="Normal 5 2 2 3 4 2 2 5" xfId="10008"/>
    <cellStyle name="Normal 5 2 2 3 4 2 3" xfId="3165"/>
    <cellStyle name="Normal 5 2 2 3 4 2 3 2" xfId="10975"/>
    <cellStyle name="Normal 5 2 2 3 4 2 4" xfId="5185"/>
    <cellStyle name="Normal 5 2 2 3 4 2 4 2" xfId="12905"/>
    <cellStyle name="Normal 5 2 2 3 4 2 5" xfId="7115"/>
    <cellStyle name="Normal 5 2 2 3 4 2 5 2" xfId="14835"/>
    <cellStyle name="Normal 5 2 2 3 4 2 6" xfId="9045"/>
    <cellStyle name="Normal 5 2 2 3 4 3" xfId="1714"/>
    <cellStyle name="Normal 5 2 2 3 4 3 2" xfId="3647"/>
    <cellStyle name="Normal 5 2 2 3 4 3 2 2" xfId="11457"/>
    <cellStyle name="Normal 5 2 2 3 4 3 3" xfId="5667"/>
    <cellStyle name="Normal 5 2 2 3 4 3 3 2" xfId="13387"/>
    <cellStyle name="Normal 5 2 2 3 4 3 4" xfId="7597"/>
    <cellStyle name="Normal 5 2 2 3 4 3 4 2" xfId="15317"/>
    <cellStyle name="Normal 5 2 2 3 4 3 5" xfId="9527"/>
    <cellStyle name="Normal 5 2 2 3 4 4" xfId="2683"/>
    <cellStyle name="Normal 5 2 2 3 4 4 2" xfId="10493"/>
    <cellStyle name="Normal 5 2 2 3 4 5" xfId="4703"/>
    <cellStyle name="Normal 5 2 2 3 4 5 2" xfId="12423"/>
    <cellStyle name="Normal 5 2 2 3 4 6" xfId="6633"/>
    <cellStyle name="Normal 5 2 2 3 4 6 2" xfId="14353"/>
    <cellStyle name="Normal 5 2 2 3 4 7" xfId="8563"/>
    <cellStyle name="Normal 5 2 2 3 5" xfId="887"/>
    <cellStyle name="Normal 5 2 2 3 5 2" xfId="1875"/>
    <cellStyle name="Normal 5 2 2 3 5 2 2" xfId="3808"/>
    <cellStyle name="Normal 5 2 2 3 5 2 2 2" xfId="11618"/>
    <cellStyle name="Normal 5 2 2 3 5 2 3" xfId="5828"/>
    <cellStyle name="Normal 5 2 2 3 5 2 3 2" xfId="13548"/>
    <cellStyle name="Normal 5 2 2 3 5 2 4" xfId="7758"/>
    <cellStyle name="Normal 5 2 2 3 5 2 4 2" xfId="15478"/>
    <cellStyle name="Normal 5 2 2 3 5 2 5" xfId="9688"/>
    <cellStyle name="Normal 5 2 2 3 5 3" xfId="2844"/>
    <cellStyle name="Normal 5 2 2 3 5 3 2" xfId="10654"/>
    <cellStyle name="Normal 5 2 2 3 5 4" xfId="4864"/>
    <cellStyle name="Normal 5 2 2 3 5 4 2" xfId="12584"/>
    <cellStyle name="Normal 5 2 2 3 5 5" xfId="6794"/>
    <cellStyle name="Normal 5 2 2 3 5 5 2" xfId="14514"/>
    <cellStyle name="Normal 5 2 2 3 5 6" xfId="8724"/>
    <cellStyle name="Normal 5 2 2 3 6" xfId="1393"/>
    <cellStyle name="Normal 5 2 2 3 6 2" xfId="3326"/>
    <cellStyle name="Normal 5 2 2 3 6 2 2" xfId="11136"/>
    <cellStyle name="Normal 5 2 2 3 6 3" xfId="5346"/>
    <cellStyle name="Normal 5 2 2 3 6 3 2" xfId="13066"/>
    <cellStyle name="Normal 5 2 2 3 6 4" xfId="7276"/>
    <cellStyle name="Normal 5 2 2 3 6 4 2" xfId="14996"/>
    <cellStyle name="Normal 5 2 2 3 6 5" xfId="9206"/>
    <cellStyle name="Normal 5 2 2 3 7" xfId="2362"/>
    <cellStyle name="Normal 5 2 2 3 7 2" xfId="10172"/>
    <cellStyle name="Normal 5 2 2 3 8" xfId="4382"/>
    <cellStyle name="Normal 5 2 2 3 8 2" xfId="12102"/>
    <cellStyle name="Normal 5 2 2 3 9" xfId="6312"/>
    <cellStyle name="Normal 5 2 2 3 9 2" xfId="14032"/>
    <cellStyle name="Normal 5 2 2 4" xfId="379"/>
    <cellStyle name="Normal 5 2 2 4 2" xfId="539"/>
    <cellStyle name="Normal 5 2 2 4 2 2" xfId="1087"/>
    <cellStyle name="Normal 5 2 2 4 2 2 2" xfId="2075"/>
    <cellStyle name="Normal 5 2 2 4 2 2 2 2" xfId="4008"/>
    <cellStyle name="Normal 5 2 2 4 2 2 2 2 2" xfId="11818"/>
    <cellStyle name="Normal 5 2 2 4 2 2 2 3" xfId="6028"/>
    <cellStyle name="Normal 5 2 2 4 2 2 2 3 2" xfId="13748"/>
    <cellStyle name="Normal 5 2 2 4 2 2 2 4" xfId="7958"/>
    <cellStyle name="Normal 5 2 2 4 2 2 2 4 2" xfId="15678"/>
    <cellStyle name="Normal 5 2 2 4 2 2 2 5" xfId="9888"/>
    <cellStyle name="Normal 5 2 2 4 2 2 3" xfId="3044"/>
    <cellStyle name="Normal 5 2 2 4 2 2 3 2" xfId="10854"/>
    <cellStyle name="Normal 5 2 2 4 2 2 4" xfId="5064"/>
    <cellStyle name="Normal 5 2 2 4 2 2 4 2" xfId="12784"/>
    <cellStyle name="Normal 5 2 2 4 2 2 5" xfId="6994"/>
    <cellStyle name="Normal 5 2 2 4 2 2 5 2" xfId="14714"/>
    <cellStyle name="Normal 5 2 2 4 2 2 6" xfId="8924"/>
    <cellStyle name="Normal 5 2 2 4 2 3" xfId="1593"/>
    <cellStyle name="Normal 5 2 2 4 2 3 2" xfId="3526"/>
    <cellStyle name="Normal 5 2 2 4 2 3 2 2" xfId="11336"/>
    <cellStyle name="Normal 5 2 2 4 2 3 3" xfId="5546"/>
    <cellStyle name="Normal 5 2 2 4 2 3 3 2" xfId="13266"/>
    <cellStyle name="Normal 5 2 2 4 2 3 4" xfId="7476"/>
    <cellStyle name="Normal 5 2 2 4 2 3 4 2" xfId="15196"/>
    <cellStyle name="Normal 5 2 2 4 2 3 5" xfId="9406"/>
    <cellStyle name="Normal 5 2 2 4 2 4" xfId="2562"/>
    <cellStyle name="Normal 5 2 2 4 2 4 2" xfId="10372"/>
    <cellStyle name="Normal 5 2 2 4 2 5" xfId="4582"/>
    <cellStyle name="Normal 5 2 2 4 2 5 2" xfId="12302"/>
    <cellStyle name="Normal 5 2 2 4 2 6" xfId="6512"/>
    <cellStyle name="Normal 5 2 2 4 2 6 2" xfId="14232"/>
    <cellStyle name="Normal 5 2 2 4 2 7" xfId="8442"/>
    <cellStyle name="Normal 5 2 2 4 3" xfId="701"/>
    <cellStyle name="Normal 5 2 2 4 3 2" xfId="1248"/>
    <cellStyle name="Normal 5 2 2 4 3 2 2" xfId="2235"/>
    <cellStyle name="Normal 5 2 2 4 3 2 2 2" xfId="4168"/>
    <cellStyle name="Normal 5 2 2 4 3 2 2 2 2" xfId="11978"/>
    <cellStyle name="Normal 5 2 2 4 3 2 2 3" xfId="6188"/>
    <cellStyle name="Normal 5 2 2 4 3 2 2 3 2" xfId="13908"/>
    <cellStyle name="Normal 5 2 2 4 3 2 2 4" xfId="8118"/>
    <cellStyle name="Normal 5 2 2 4 3 2 2 4 2" xfId="15838"/>
    <cellStyle name="Normal 5 2 2 4 3 2 2 5" xfId="10048"/>
    <cellStyle name="Normal 5 2 2 4 3 2 3" xfId="3205"/>
    <cellStyle name="Normal 5 2 2 4 3 2 3 2" xfId="11015"/>
    <cellStyle name="Normal 5 2 2 4 3 2 4" xfId="5225"/>
    <cellStyle name="Normal 5 2 2 4 3 2 4 2" xfId="12945"/>
    <cellStyle name="Normal 5 2 2 4 3 2 5" xfId="7155"/>
    <cellStyle name="Normal 5 2 2 4 3 2 5 2" xfId="14875"/>
    <cellStyle name="Normal 5 2 2 4 3 2 6" xfId="9085"/>
    <cellStyle name="Normal 5 2 2 4 3 3" xfId="1754"/>
    <cellStyle name="Normal 5 2 2 4 3 3 2" xfId="3687"/>
    <cellStyle name="Normal 5 2 2 4 3 3 2 2" xfId="11497"/>
    <cellStyle name="Normal 5 2 2 4 3 3 3" xfId="5707"/>
    <cellStyle name="Normal 5 2 2 4 3 3 3 2" xfId="13427"/>
    <cellStyle name="Normal 5 2 2 4 3 3 4" xfId="7637"/>
    <cellStyle name="Normal 5 2 2 4 3 3 4 2" xfId="15357"/>
    <cellStyle name="Normal 5 2 2 4 3 3 5" xfId="9567"/>
    <cellStyle name="Normal 5 2 2 4 3 4" xfId="2723"/>
    <cellStyle name="Normal 5 2 2 4 3 4 2" xfId="10533"/>
    <cellStyle name="Normal 5 2 2 4 3 5" xfId="4743"/>
    <cellStyle name="Normal 5 2 2 4 3 5 2" xfId="12463"/>
    <cellStyle name="Normal 5 2 2 4 3 6" xfId="6673"/>
    <cellStyle name="Normal 5 2 2 4 3 6 2" xfId="14393"/>
    <cellStyle name="Normal 5 2 2 4 3 7" xfId="8603"/>
    <cellStyle name="Normal 5 2 2 4 4" xfId="927"/>
    <cellStyle name="Normal 5 2 2 4 4 2" xfId="1915"/>
    <cellStyle name="Normal 5 2 2 4 4 2 2" xfId="3848"/>
    <cellStyle name="Normal 5 2 2 4 4 2 2 2" xfId="11658"/>
    <cellStyle name="Normal 5 2 2 4 4 2 3" xfId="5868"/>
    <cellStyle name="Normal 5 2 2 4 4 2 3 2" xfId="13588"/>
    <cellStyle name="Normal 5 2 2 4 4 2 4" xfId="7798"/>
    <cellStyle name="Normal 5 2 2 4 4 2 4 2" xfId="15518"/>
    <cellStyle name="Normal 5 2 2 4 4 2 5" xfId="9728"/>
    <cellStyle name="Normal 5 2 2 4 4 3" xfId="2884"/>
    <cellStyle name="Normal 5 2 2 4 4 3 2" xfId="10694"/>
    <cellStyle name="Normal 5 2 2 4 4 4" xfId="4904"/>
    <cellStyle name="Normal 5 2 2 4 4 4 2" xfId="12624"/>
    <cellStyle name="Normal 5 2 2 4 4 5" xfId="6834"/>
    <cellStyle name="Normal 5 2 2 4 4 5 2" xfId="14554"/>
    <cellStyle name="Normal 5 2 2 4 4 6" xfId="8764"/>
    <cellStyle name="Normal 5 2 2 4 5" xfId="1433"/>
    <cellStyle name="Normal 5 2 2 4 5 2" xfId="3366"/>
    <cellStyle name="Normal 5 2 2 4 5 2 2" xfId="11176"/>
    <cellStyle name="Normal 5 2 2 4 5 3" xfId="5386"/>
    <cellStyle name="Normal 5 2 2 4 5 3 2" xfId="13106"/>
    <cellStyle name="Normal 5 2 2 4 5 4" xfId="7316"/>
    <cellStyle name="Normal 5 2 2 4 5 4 2" xfId="15036"/>
    <cellStyle name="Normal 5 2 2 4 5 5" xfId="9246"/>
    <cellStyle name="Normal 5 2 2 4 6" xfId="2402"/>
    <cellStyle name="Normal 5 2 2 4 6 2" xfId="10212"/>
    <cellStyle name="Normal 5 2 2 4 7" xfId="4422"/>
    <cellStyle name="Normal 5 2 2 4 7 2" xfId="12142"/>
    <cellStyle name="Normal 5 2 2 4 8" xfId="6352"/>
    <cellStyle name="Normal 5 2 2 4 8 2" xfId="14072"/>
    <cellStyle name="Normal 5 2 2 4 9" xfId="8282"/>
    <cellStyle name="Normal 5 2 2 5" xfId="459"/>
    <cellStyle name="Normal 5 2 2 5 2" xfId="1007"/>
    <cellStyle name="Normal 5 2 2 5 2 2" xfId="1995"/>
    <cellStyle name="Normal 5 2 2 5 2 2 2" xfId="3928"/>
    <cellStyle name="Normal 5 2 2 5 2 2 2 2" xfId="11738"/>
    <cellStyle name="Normal 5 2 2 5 2 2 3" xfId="5948"/>
    <cellStyle name="Normal 5 2 2 5 2 2 3 2" xfId="13668"/>
    <cellStyle name="Normal 5 2 2 5 2 2 4" xfId="7878"/>
    <cellStyle name="Normal 5 2 2 5 2 2 4 2" xfId="15598"/>
    <cellStyle name="Normal 5 2 2 5 2 2 5" xfId="9808"/>
    <cellStyle name="Normal 5 2 2 5 2 3" xfId="2964"/>
    <cellStyle name="Normal 5 2 2 5 2 3 2" xfId="10774"/>
    <cellStyle name="Normal 5 2 2 5 2 4" xfId="4984"/>
    <cellStyle name="Normal 5 2 2 5 2 4 2" xfId="12704"/>
    <cellStyle name="Normal 5 2 2 5 2 5" xfId="6914"/>
    <cellStyle name="Normal 5 2 2 5 2 5 2" xfId="14634"/>
    <cellStyle name="Normal 5 2 2 5 2 6" xfId="8844"/>
    <cellStyle name="Normal 5 2 2 5 3" xfId="1513"/>
    <cellStyle name="Normal 5 2 2 5 3 2" xfId="3446"/>
    <cellStyle name="Normal 5 2 2 5 3 2 2" xfId="11256"/>
    <cellStyle name="Normal 5 2 2 5 3 3" xfId="5466"/>
    <cellStyle name="Normal 5 2 2 5 3 3 2" xfId="13186"/>
    <cellStyle name="Normal 5 2 2 5 3 4" xfId="7396"/>
    <cellStyle name="Normal 5 2 2 5 3 4 2" xfId="15116"/>
    <cellStyle name="Normal 5 2 2 5 3 5" xfId="9326"/>
    <cellStyle name="Normal 5 2 2 5 4" xfId="2482"/>
    <cellStyle name="Normal 5 2 2 5 4 2" xfId="10292"/>
    <cellStyle name="Normal 5 2 2 5 5" xfId="4502"/>
    <cellStyle name="Normal 5 2 2 5 5 2" xfId="12222"/>
    <cellStyle name="Normal 5 2 2 5 6" xfId="6432"/>
    <cellStyle name="Normal 5 2 2 5 6 2" xfId="14152"/>
    <cellStyle name="Normal 5 2 2 5 7" xfId="8362"/>
    <cellStyle name="Normal 5 2 2 6" xfId="621"/>
    <cellStyle name="Normal 5 2 2 6 2" xfId="1168"/>
    <cellStyle name="Normal 5 2 2 6 2 2" xfId="2155"/>
    <cellStyle name="Normal 5 2 2 6 2 2 2" xfId="4088"/>
    <cellStyle name="Normal 5 2 2 6 2 2 2 2" xfId="11898"/>
    <cellStyle name="Normal 5 2 2 6 2 2 3" xfId="6108"/>
    <cellStyle name="Normal 5 2 2 6 2 2 3 2" xfId="13828"/>
    <cellStyle name="Normal 5 2 2 6 2 2 4" xfId="8038"/>
    <cellStyle name="Normal 5 2 2 6 2 2 4 2" xfId="15758"/>
    <cellStyle name="Normal 5 2 2 6 2 2 5" xfId="9968"/>
    <cellStyle name="Normal 5 2 2 6 2 3" xfId="3125"/>
    <cellStyle name="Normal 5 2 2 6 2 3 2" xfId="10935"/>
    <cellStyle name="Normal 5 2 2 6 2 4" xfId="5145"/>
    <cellStyle name="Normal 5 2 2 6 2 4 2" xfId="12865"/>
    <cellStyle name="Normal 5 2 2 6 2 5" xfId="7075"/>
    <cellStyle name="Normal 5 2 2 6 2 5 2" xfId="14795"/>
    <cellStyle name="Normal 5 2 2 6 2 6" xfId="9005"/>
    <cellStyle name="Normal 5 2 2 6 3" xfId="1674"/>
    <cellStyle name="Normal 5 2 2 6 3 2" xfId="3607"/>
    <cellStyle name="Normal 5 2 2 6 3 2 2" xfId="11417"/>
    <cellStyle name="Normal 5 2 2 6 3 3" xfId="5627"/>
    <cellStyle name="Normal 5 2 2 6 3 3 2" xfId="13347"/>
    <cellStyle name="Normal 5 2 2 6 3 4" xfId="7557"/>
    <cellStyle name="Normal 5 2 2 6 3 4 2" xfId="15277"/>
    <cellStyle name="Normal 5 2 2 6 3 5" xfId="9487"/>
    <cellStyle name="Normal 5 2 2 6 4" xfId="2643"/>
    <cellStyle name="Normal 5 2 2 6 4 2" xfId="10453"/>
    <cellStyle name="Normal 5 2 2 6 5" xfId="4663"/>
    <cellStyle name="Normal 5 2 2 6 5 2" xfId="12383"/>
    <cellStyle name="Normal 5 2 2 6 6" xfId="6593"/>
    <cellStyle name="Normal 5 2 2 6 6 2" xfId="14313"/>
    <cellStyle name="Normal 5 2 2 6 7" xfId="8523"/>
    <cellStyle name="Normal 5 2 2 7" xfId="836"/>
    <cellStyle name="Normal 5 2 2 7 2" xfId="1835"/>
    <cellStyle name="Normal 5 2 2 7 2 2" xfId="3768"/>
    <cellStyle name="Normal 5 2 2 7 2 2 2" xfId="11578"/>
    <cellStyle name="Normal 5 2 2 7 2 3" xfId="5788"/>
    <cellStyle name="Normal 5 2 2 7 2 3 2" xfId="13508"/>
    <cellStyle name="Normal 5 2 2 7 2 4" xfId="7718"/>
    <cellStyle name="Normal 5 2 2 7 2 4 2" xfId="15438"/>
    <cellStyle name="Normal 5 2 2 7 2 5" xfId="9648"/>
    <cellStyle name="Normal 5 2 2 7 3" xfId="2804"/>
    <cellStyle name="Normal 5 2 2 7 3 2" xfId="10614"/>
    <cellStyle name="Normal 5 2 2 7 4" xfId="4824"/>
    <cellStyle name="Normal 5 2 2 7 4 2" xfId="12544"/>
    <cellStyle name="Normal 5 2 2 7 5" xfId="6754"/>
    <cellStyle name="Normal 5 2 2 7 5 2" xfId="14474"/>
    <cellStyle name="Normal 5 2 2 7 6" xfId="8684"/>
    <cellStyle name="Normal 5 2 2 8" xfId="1353"/>
    <cellStyle name="Normal 5 2 2 8 2" xfId="3286"/>
    <cellStyle name="Normal 5 2 2 8 2 2" xfId="11096"/>
    <cellStyle name="Normal 5 2 2 8 3" xfId="5306"/>
    <cellStyle name="Normal 5 2 2 8 3 2" xfId="13026"/>
    <cellStyle name="Normal 5 2 2 8 4" xfId="7236"/>
    <cellStyle name="Normal 5 2 2 8 4 2" xfId="14956"/>
    <cellStyle name="Normal 5 2 2 8 5" xfId="9166"/>
    <cellStyle name="Normal 5 2 2 9" xfId="2322"/>
    <cellStyle name="Normal 5 2 2 9 2" xfId="10132"/>
    <cellStyle name="Normal 5 2 3" xfId="264"/>
    <cellStyle name="Normal 5 2 3 10" xfId="6282"/>
    <cellStyle name="Normal 5 2 3 10 2" xfId="14002"/>
    <cellStyle name="Normal 5 2 3 11" xfId="8212"/>
    <cellStyle name="Normal 5 2 3 2" xfId="349"/>
    <cellStyle name="Normal 5 2 3 2 10" xfId="8252"/>
    <cellStyle name="Normal 5 2 3 2 2" xfId="429"/>
    <cellStyle name="Normal 5 2 3 2 2 2" xfId="589"/>
    <cellStyle name="Normal 5 2 3 2 2 2 2" xfId="1137"/>
    <cellStyle name="Normal 5 2 3 2 2 2 2 2" xfId="2125"/>
    <cellStyle name="Normal 5 2 3 2 2 2 2 2 2" xfId="4058"/>
    <cellStyle name="Normal 5 2 3 2 2 2 2 2 2 2" xfId="11868"/>
    <cellStyle name="Normal 5 2 3 2 2 2 2 2 3" xfId="6078"/>
    <cellStyle name="Normal 5 2 3 2 2 2 2 2 3 2" xfId="13798"/>
    <cellStyle name="Normal 5 2 3 2 2 2 2 2 4" xfId="8008"/>
    <cellStyle name="Normal 5 2 3 2 2 2 2 2 4 2" xfId="15728"/>
    <cellStyle name="Normal 5 2 3 2 2 2 2 2 5" xfId="9938"/>
    <cellStyle name="Normal 5 2 3 2 2 2 2 3" xfId="3094"/>
    <cellStyle name="Normal 5 2 3 2 2 2 2 3 2" xfId="10904"/>
    <cellStyle name="Normal 5 2 3 2 2 2 2 4" xfId="5114"/>
    <cellStyle name="Normal 5 2 3 2 2 2 2 4 2" xfId="12834"/>
    <cellStyle name="Normal 5 2 3 2 2 2 2 5" xfId="7044"/>
    <cellStyle name="Normal 5 2 3 2 2 2 2 5 2" xfId="14764"/>
    <cellStyle name="Normal 5 2 3 2 2 2 2 6" xfId="8974"/>
    <cellStyle name="Normal 5 2 3 2 2 2 3" xfId="1643"/>
    <cellStyle name="Normal 5 2 3 2 2 2 3 2" xfId="3576"/>
    <cellStyle name="Normal 5 2 3 2 2 2 3 2 2" xfId="11386"/>
    <cellStyle name="Normal 5 2 3 2 2 2 3 3" xfId="5596"/>
    <cellStyle name="Normal 5 2 3 2 2 2 3 3 2" xfId="13316"/>
    <cellStyle name="Normal 5 2 3 2 2 2 3 4" xfId="7526"/>
    <cellStyle name="Normal 5 2 3 2 2 2 3 4 2" xfId="15246"/>
    <cellStyle name="Normal 5 2 3 2 2 2 3 5" xfId="9456"/>
    <cellStyle name="Normal 5 2 3 2 2 2 4" xfId="2612"/>
    <cellStyle name="Normal 5 2 3 2 2 2 4 2" xfId="10422"/>
    <cellStyle name="Normal 5 2 3 2 2 2 5" xfId="4632"/>
    <cellStyle name="Normal 5 2 3 2 2 2 5 2" xfId="12352"/>
    <cellStyle name="Normal 5 2 3 2 2 2 6" xfId="6562"/>
    <cellStyle name="Normal 5 2 3 2 2 2 6 2" xfId="14282"/>
    <cellStyle name="Normal 5 2 3 2 2 2 7" xfId="8492"/>
    <cellStyle name="Normal 5 2 3 2 2 3" xfId="751"/>
    <cellStyle name="Normal 5 2 3 2 2 3 2" xfId="1298"/>
    <cellStyle name="Normal 5 2 3 2 2 3 2 2" xfId="2285"/>
    <cellStyle name="Normal 5 2 3 2 2 3 2 2 2" xfId="4218"/>
    <cellStyle name="Normal 5 2 3 2 2 3 2 2 2 2" xfId="12028"/>
    <cellStyle name="Normal 5 2 3 2 2 3 2 2 3" xfId="6238"/>
    <cellStyle name="Normal 5 2 3 2 2 3 2 2 3 2" xfId="13958"/>
    <cellStyle name="Normal 5 2 3 2 2 3 2 2 4" xfId="8168"/>
    <cellStyle name="Normal 5 2 3 2 2 3 2 2 4 2" xfId="15888"/>
    <cellStyle name="Normal 5 2 3 2 2 3 2 2 5" xfId="10098"/>
    <cellStyle name="Normal 5 2 3 2 2 3 2 3" xfId="3255"/>
    <cellStyle name="Normal 5 2 3 2 2 3 2 3 2" xfId="11065"/>
    <cellStyle name="Normal 5 2 3 2 2 3 2 4" xfId="5275"/>
    <cellStyle name="Normal 5 2 3 2 2 3 2 4 2" xfId="12995"/>
    <cellStyle name="Normal 5 2 3 2 2 3 2 5" xfId="7205"/>
    <cellStyle name="Normal 5 2 3 2 2 3 2 5 2" xfId="14925"/>
    <cellStyle name="Normal 5 2 3 2 2 3 2 6" xfId="9135"/>
    <cellStyle name="Normal 5 2 3 2 2 3 3" xfId="1804"/>
    <cellStyle name="Normal 5 2 3 2 2 3 3 2" xfId="3737"/>
    <cellStyle name="Normal 5 2 3 2 2 3 3 2 2" xfId="11547"/>
    <cellStyle name="Normal 5 2 3 2 2 3 3 3" xfId="5757"/>
    <cellStyle name="Normal 5 2 3 2 2 3 3 3 2" xfId="13477"/>
    <cellStyle name="Normal 5 2 3 2 2 3 3 4" xfId="7687"/>
    <cellStyle name="Normal 5 2 3 2 2 3 3 4 2" xfId="15407"/>
    <cellStyle name="Normal 5 2 3 2 2 3 3 5" xfId="9617"/>
    <cellStyle name="Normal 5 2 3 2 2 3 4" xfId="2773"/>
    <cellStyle name="Normal 5 2 3 2 2 3 4 2" xfId="10583"/>
    <cellStyle name="Normal 5 2 3 2 2 3 5" xfId="4793"/>
    <cellStyle name="Normal 5 2 3 2 2 3 5 2" xfId="12513"/>
    <cellStyle name="Normal 5 2 3 2 2 3 6" xfId="6723"/>
    <cellStyle name="Normal 5 2 3 2 2 3 6 2" xfId="14443"/>
    <cellStyle name="Normal 5 2 3 2 2 3 7" xfId="8653"/>
    <cellStyle name="Normal 5 2 3 2 2 4" xfId="977"/>
    <cellStyle name="Normal 5 2 3 2 2 4 2" xfId="1965"/>
    <cellStyle name="Normal 5 2 3 2 2 4 2 2" xfId="3898"/>
    <cellStyle name="Normal 5 2 3 2 2 4 2 2 2" xfId="11708"/>
    <cellStyle name="Normal 5 2 3 2 2 4 2 3" xfId="5918"/>
    <cellStyle name="Normal 5 2 3 2 2 4 2 3 2" xfId="13638"/>
    <cellStyle name="Normal 5 2 3 2 2 4 2 4" xfId="7848"/>
    <cellStyle name="Normal 5 2 3 2 2 4 2 4 2" xfId="15568"/>
    <cellStyle name="Normal 5 2 3 2 2 4 2 5" xfId="9778"/>
    <cellStyle name="Normal 5 2 3 2 2 4 3" xfId="2934"/>
    <cellStyle name="Normal 5 2 3 2 2 4 3 2" xfId="10744"/>
    <cellStyle name="Normal 5 2 3 2 2 4 4" xfId="4954"/>
    <cellStyle name="Normal 5 2 3 2 2 4 4 2" xfId="12674"/>
    <cellStyle name="Normal 5 2 3 2 2 4 5" xfId="6884"/>
    <cellStyle name="Normal 5 2 3 2 2 4 5 2" xfId="14604"/>
    <cellStyle name="Normal 5 2 3 2 2 4 6" xfId="8814"/>
    <cellStyle name="Normal 5 2 3 2 2 5" xfId="1483"/>
    <cellStyle name="Normal 5 2 3 2 2 5 2" xfId="3416"/>
    <cellStyle name="Normal 5 2 3 2 2 5 2 2" xfId="11226"/>
    <cellStyle name="Normal 5 2 3 2 2 5 3" xfId="5436"/>
    <cellStyle name="Normal 5 2 3 2 2 5 3 2" xfId="13156"/>
    <cellStyle name="Normal 5 2 3 2 2 5 4" xfId="7366"/>
    <cellStyle name="Normal 5 2 3 2 2 5 4 2" xfId="15086"/>
    <cellStyle name="Normal 5 2 3 2 2 5 5" xfId="9296"/>
    <cellStyle name="Normal 5 2 3 2 2 6" xfId="2452"/>
    <cellStyle name="Normal 5 2 3 2 2 6 2" xfId="10262"/>
    <cellStyle name="Normal 5 2 3 2 2 7" xfId="4472"/>
    <cellStyle name="Normal 5 2 3 2 2 7 2" xfId="12192"/>
    <cellStyle name="Normal 5 2 3 2 2 8" xfId="6402"/>
    <cellStyle name="Normal 5 2 3 2 2 8 2" xfId="14122"/>
    <cellStyle name="Normal 5 2 3 2 2 9" xfId="8332"/>
    <cellStyle name="Normal 5 2 3 2 3" xfId="509"/>
    <cellStyle name="Normal 5 2 3 2 3 2" xfId="1057"/>
    <cellStyle name="Normal 5 2 3 2 3 2 2" xfId="2045"/>
    <cellStyle name="Normal 5 2 3 2 3 2 2 2" xfId="3978"/>
    <cellStyle name="Normal 5 2 3 2 3 2 2 2 2" xfId="11788"/>
    <cellStyle name="Normal 5 2 3 2 3 2 2 3" xfId="5998"/>
    <cellStyle name="Normal 5 2 3 2 3 2 2 3 2" xfId="13718"/>
    <cellStyle name="Normal 5 2 3 2 3 2 2 4" xfId="7928"/>
    <cellStyle name="Normal 5 2 3 2 3 2 2 4 2" xfId="15648"/>
    <cellStyle name="Normal 5 2 3 2 3 2 2 5" xfId="9858"/>
    <cellStyle name="Normal 5 2 3 2 3 2 3" xfId="3014"/>
    <cellStyle name="Normal 5 2 3 2 3 2 3 2" xfId="10824"/>
    <cellStyle name="Normal 5 2 3 2 3 2 4" xfId="5034"/>
    <cellStyle name="Normal 5 2 3 2 3 2 4 2" xfId="12754"/>
    <cellStyle name="Normal 5 2 3 2 3 2 5" xfId="6964"/>
    <cellStyle name="Normal 5 2 3 2 3 2 5 2" xfId="14684"/>
    <cellStyle name="Normal 5 2 3 2 3 2 6" xfId="8894"/>
    <cellStyle name="Normal 5 2 3 2 3 3" xfId="1563"/>
    <cellStyle name="Normal 5 2 3 2 3 3 2" xfId="3496"/>
    <cellStyle name="Normal 5 2 3 2 3 3 2 2" xfId="11306"/>
    <cellStyle name="Normal 5 2 3 2 3 3 3" xfId="5516"/>
    <cellStyle name="Normal 5 2 3 2 3 3 3 2" xfId="13236"/>
    <cellStyle name="Normal 5 2 3 2 3 3 4" xfId="7446"/>
    <cellStyle name="Normal 5 2 3 2 3 3 4 2" xfId="15166"/>
    <cellStyle name="Normal 5 2 3 2 3 3 5" xfId="9376"/>
    <cellStyle name="Normal 5 2 3 2 3 4" xfId="2532"/>
    <cellStyle name="Normal 5 2 3 2 3 4 2" xfId="10342"/>
    <cellStyle name="Normal 5 2 3 2 3 5" xfId="4552"/>
    <cellStyle name="Normal 5 2 3 2 3 5 2" xfId="12272"/>
    <cellStyle name="Normal 5 2 3 2 3 6" xfId="6482"/>
    <cellStyle name="Normal 5 2 3 2 3 6 2" xfId="14202"/>
    <cellStyle name="Normal 5 2 3 2 3 7" xfId="8412"/>
    <cellStyle name="Normal 5 2 3 2 4" xfId="671"/>
    <cellStyle name="Normal 5 2 3 2 4 2" xfId="1218"/>
    <cellStyle name="Normal 5 2 3 2 4 2 2" xfId="2205"/>
    <cellStyle name="Normal 5 2 3 2 4 2 2 2" xfId="4138"/>
    <cellStyle name="Normal 5 2 3 2 4 2 2 2 2" xfId="11948"/>
    <cellStyle name="Normal 5 2 3 2 4 2 2 3" xfId="6158"/>
    <cellStyle name="Normal 5 2 3 2 4 2 2 3 2" xfId="13878"/>
    <cellStyle name="Normal 5 2 3 2 4 2 2 4" xfId="8088"/>
    <cellStyle name="Normal 5 2 3 2 4 2 2 4 2" xfId="15808"/>
    <cellStyle name="Normal 5 2 3 2 4 2 2 5" xfId="10018"/>
    <cellStyle name="Normal 5 2 3 2 4 2 3" xfId="3175"/>
    <cellStyle name="Normal 5 2 3 2 4 2 3 2" xfId="10985"/>
    <cellStyle name="Normal 5 2 3 2 4 2 4" xfId="5195"/>
    <cellStyle name="Normal 5 2 3 2 4 2 4 2" xfId="12915"/>
    <cellStyle name="Normal 5 2 3 2 4 2 5" xfId="7125"/>
    <cellStyle name="Normal 5 2 3 2 4 2 5 2" xfId="14845"/>
    <cellStyle name="Normal 5 2 3 2 4 2 6" xfId="9055"/>
    <cellStyle name="Normal 5 2 3 2 4 3" xfId="1724"/>
    <cellStyle name="Normal 5 2 3 2 4 3 2" xfId="3657"/>
    <cellStyle name="Normal 5 2 3 2 4 3 2 2" xfId="11467"/>
    <cellStyle name="Normal 5 2 3 2 4 3 3" xfId="5677"/>
    <cellStyle name="Normal 5 2 3 2 4 3 3 2" xfId="13397"/>
    <cellStyle name="Normal 5 2 3 2 4 3 4" xfId="7607"/>
    <cellStyle name="Normal 5 2 3 2 4 3 4 2" xfId="15327"/>
    <cellStyle name="Normal 5 2 3 2 4 3 5" xfId="9537"/>
    <cellStyle name="Normal 5 2 3 2 4 4" xfId="2693"/>
    <cellStyle name="Normal 5 2 3 2 4 4 2" xfId="10503"/>
    <cellStyle name="Normal 5 2 3 2 4 5" xfId="4713"/>
    <cellStyle name="Normal 5 2 3 2 4 5 2" xfId="12433"/>
    <cellStyle name="Normal 5 2 3 2 4 6" xfId="6643"/>
    <cellStyle name="Normal 5 2 3 2 4 6 2" xfId="14363"/>
    <cellStyle name="Normal 5 2 3 2 4 7" xfId="8573"/>
    <cellStyle name="Normal 5 2 3 2 5" xfId="897"/>
    <cellStyle name="Normal 5 2 3 2 5 2" xfId="1885"/>
    <cellStyle name="Normal 5 2 3 2 5 2 2" xfId="3818"/>
    <cellStyle name="Normal 5 2 3 2 5 2 2 2" xfId="11628"/>
    <cellStyle name="Normal 5 2 3 2 5 2 3" xfId="5838"/>
    <cellStyle name="Normal 5 2 3 2 5 2 3 2" xfId="13558"/>
    <cellStyle name="Normal 5 2 3 2 5 2 4" xfId="7768"/>
    <cellStyle name="Normal 5 2 3 2 5 2 4 2" xfId="15488"/>
    <cellStyle name="Normal 5 2 3 2 5 2 5" xfId="9698"/>
    <cellStyle name="Normal 5 2 3 2 5 3" xfId="2854"/>
    <cellStyle name="Normal 5 2 3 2 5 3 2" xfId="10664"/>
    <cellStyle name="Normal 5 2 3 2 5 4" xfId="4874"/>
    <cellStyle name="Normal 5 2 3 2 5 4 2" xfId="12594"/>
    <cellStyle name="Normal 5 2 3 2 5 5" xfId="6804"/>
    <cellStyle name="Normal 5 2 3 2 5 5 2" xfId="14524"/>
    <cellStyle name="Normal 5 2 3 2 5 6" xfId="8734"/>
    <cellStyle name="Normal 5 2 3 2 6" xfId="1403"/>
    <cellStyle name="Normal 5 2 3 2 6 2" xfId="3336"/>
    <cellStyle name="Normal 5 2 3 2 6 2 2" xfId="11146"/>
    <cellStyle name="Normal 5 2 3 2 6 3" xfId="5356"/>
    <cellStyle name="Normal 5 2 3 2 6 3 2" xfId="13076"/>
    <cellStyle name="Normal 5 2 3 2 6 4" xfId="7286"/>
    <cellStyle name="Normal 5 2 3 2 6 4 2" xfId="15006"/>
    <cellStyle name="Normal 5 2 3 2 6 5" xfId="9216"/>
    <cellStyle name="Normal 5 2 3 2 7" xfId="2372"/>
    <cellStyle name="Normal 5 2 3 2 7 2" xfId="10182"/>
    <cellStyle name="Normal 5 2 3 2 8" xfId="4392"/>
    <cellStyle name="Normal 5 2 3 2 8 2" xfId="12112"/>
    <cellStyle name="Normal 5 2 3 2 9" xfId="6322"/>
    <cellStyle name="Normal 5 2 3 2 9 2" xfId="14042"/>
    <cellStyle name="Normal 5 2 3 3" xfId="389"/>
    <cellStyle name="Normal 5 2 3 3 2" xfId="549"/>
    <cellStyle name="Normal 5 2 3 3 2 2" xfId="1097"/>
    <cellStyle name="Normal 5 2 3 3 2 2 2" xfId="2085"/>
    <cellStyle name="Normal 5 2 3 3 2 2 2 2" xfId="4018"/>
    <cellStyle name="Normal 5 2 3 3 2 2 2 2 2" xfId="11828"/>
    <cellStyle name="Normal 5 2 3 3 2 2 2 3" xfId="6038"/>
    <cellStyle name="Normal 5 2 3 3 2 2 2 3 2" xfId="13758"/>
    <cellStyle name="Normal 5 2 3 3 2 2 2 4" xfId="7968"/>
    <cellStyle name="Normal 5 2 3 3 2 2 2 4 2" xfId="15688"/>
    <cellStyle name="Normal 5 2 3 3 2 2 2 5" xfId="9898"/>
    <cellStyle name="Normal 5 2 3 3 2 2 3" xfId="3054"/>
    <cellStyle name="Normal 5 2 3 3 2 2 3 2" xfId="10864"/>
    <cellStyle name="Normal 5 2 3 3 2 2 4" xfId="5074"/>
    <cellStyle name="Normal 5 2 3 3 2 2 4 2" xfId="12794"/>
    <cellStyle name="Normal 5 2 3 3 2 2 5" xfId="7004"/>
    <cellStyle name="Normal 5 2 3 3 2 2 5 2" xfId="14724"/>
    <cellStyle name="Normal 5 2 3 3 2 2 6" xfId="8934"/>
    <cellStyle name="Normal 5 2 3 3 2 3" xfId="1603"/>
    <cellStyle name="Normal 5 2 3 3 2 3 2" xfId="3536"/>
    <cellStyle name="Normal 5 2 3 3 2 3 2 2" xfId="11346"/>
    <cellStyle name="Normal 5 2 3 3 2 3 3" xfId="5556"/>
    <cellStyle name="Normal 5 2 3 3 2 3 3 2" xfId="13276"/>
    <cellStyle name="Normal 5 2 3 3 2 3 4" xfId="7486"/>
    <cellStyle name="Normal 5 2 3 3 2 3 4 2" xfId="15206"/>
    <cellStyle name="Normal 5 2 3 3 2 3 5" xfId="9416"/>
    <cellStyle name="Normal 5 2 3 3 2 4" xfId="2572"/>
    <cellStyle name="Normal 5 2 3 3 2 4 2" xfId="10382"/>
    <cellStyle name="Normal 5 2 3 3 2 5" xfId="4592"/>
    <cellStyle name="Normal 5 2 3 3 2 5 2" xfId="12312"/>
    <cellStyle name="Normal 5 2 3 3 2 6" xfId="6522"/>
    <cellStyle name="Normal 5 2 3 3 2 6 2" xfId="14242"/>
    <cellStyle name="Normal 5 2 3 3 2 7" xfId="8452"/>
    <cellStyle name="Normal 5 2 3 3 3" xfId="711"/>
    <cellStyle name="Normal 5 2 3 3 3 2" xfId="1258"/>
    <cellStyle name="Normal 5 2 3 3 3 2 2" xfId="2245"/>
    <cellStyle name="Normal 5 2 3 3 3 2 2 2" xfId="4178"/>
    <cellStyle name="Normal 5 2 3 3 3 2 2 2 2" xfId="11988"/>
    <cellStyle name="Normal 5 2 3 3 3 2 2 3" xfId="6198"/>
    <cellStyle name="Normal 5 2 3 3 3 2 2 3 2" xfId="13918"/>
    <cellStyle name="Normal 5 2 3 3 3 2 2 4" xfId="8128"/>
    <cellStyle name="Normal 5 2 3 3 3 2 2 4 2" xfId="15848"/>
    <cellStyle name="Normal 5 2 3 3 3 2 2 5" xfId="10058"/>
    <cellStyle name="Normal 5 2 3 3 3 2 3" xfId="3215"/>
    <cellStyle name="Normal 5 2 3 3 3 2 3 2" xfId="11025"/>
    <cellStyle name="Normal 5 2 3 3 3 2 4" xfId="5235"/>
    <cellStyle name="Normal 5 2 3 3 3 2 4 2" xfId="12955"/>
    <cellStyle name="Normal 5 2 3 3 3 2 5" xfId="7165"/>
    <cellStyle name="Normal 5 2 3 3 3 2 5 2" xfId="14885"/>
    <cellStyle name="Normal 5 2 3 3 3 2 6" xfId="9095"/>
    <cellStyle name="Normal 5 2 3 3 3 3" xfId="1764"/>
    <cellStyle name="Normal 5 2 3 3 3 3 2" xfId="3697"/>
    <cellStyle name="Normal 5 2 3 3 3 3 2 2" xfId="11507"/>
    <cellStyle name="Normal 5 2 3 3 3 3 3" xfId="5717"/>
    <cellStyle name="Normal 5 2 3 3 3 3 3 2" xfId="13437"/>
    <cellStyle name="Normal 5 2 3 3 3 3 4" xfId="7647"/>
    <cellStyle name="Normal 5 2 3 3 3 3 4 2" xfId="15367"/>
    <cellStyle name="Normal 5 2 3 3 3 3 5" xfId="9577"/>
    <cellStyle name="Normal 5 2 3 3 3 4" xfId="2733"/>
    <cellStyle name="Normal 5 2 3 3 3 4 2" xfId="10543"/>
    <cellStyle name="Normal 5 2 3 3 3 5" xfId="4753"/>
    <cellStyle name="Normal 5 2 3 3 3 5 2" xfId="12473"/>
    <cellStyle name="Normal 5 2 3 3 3 6" xfId="6683"/>
    <cellStyle name="Normal 5 2 3 3 3 6 2" xfId="14403"/>
    <cellStyle name="Normal 5 2 3 3 3 7" xfId="8613"/>
    <cellStyle name="Normal 5 2 3 3 4" xfId="937"/>
    <cellStyle name="Normal 5 2 3 3 4 2" xfId="1925"/>
    <cellStyle name="Normal 5 2 3 3 4 2 2" xfId="3858"/>
    <cellStyle name="Normal 5 2 3 3 4 2 2 2" xfId="11668"/>
    <cellStyle name="Normal 5 2 3 3 4 2 3" xfId="5878"/>
    <cellStyle name="Normal 5 2 3 3 4 2 3 2" xfId="13598"/>
    <cellStyle name="Normal 5 2 3 3 4 2 4" xfId="7808"/>
    <cellStyle name="Normal 5 2 3 3 4 2 4 2" xfId="15528"/>
    <cellStyle name="Normal 5 2 3 3 4 2 5" xfId="9738"/>
    <cellStyle name="Normal 5 2 3 3 4 3" xfId="2894"/>
    <cellStyle name="Normal 5 2 3 3 4 3 2" xfId="10704"/>
    <cellStyle name="Normal 5 2 3 3 4 4" xfId="4914"/>
    <cellStyle name="Normal 5 2 3 3 4 4 2" xfId="12634"/>
    <cellStyle name="Normal 5 2 3 3 4 5" xfId="6844"/>
    <cellStyle name="Normal 5 2 3 3 4 5 2" xfId="14564"/>
    <cellStyle name="Normal 5 2 3 3 4 6" xfId="8774"/>
    <cellStyle name="Normal 5 2 3 3 5" xfId="1443"/>
    <cellStyle name="Normal 5 2 3 3 5 2" xfId="3376"/>
    <cellStyle name="Normal 5 2 3 3 5 2 2" xfId="11186"/>
    <cellStyle name="Normal 5 2 3 3 5 3" xfId="5396"/>
    <cellStyle name="Normal 5 2 3 3 5 3 2" xfId="13116"/>
    <cellStyle name="Normal 5 2 3 3 5 4" xfId="7326"/>
    <cellStyle name="Normal 5 2 3 3 5 4 2" xfId="15046"/>
    <cellStyle name="Normal 5 2 3 3 5 5" xfId="9256"/>
    <cellStyle name="Normal 5 2 3 3 6" xfId="2412"/>
    <cellStyle name="Normal 5 2 3 3 6 2" xfId="10222"/>
    <cellStyle name="Normal 5 2 3 3 7" xfId="4432"/>
    <cellStyle name="Normal 5 2 3 3 7 2" xfId="12152"/>
    <cellStyle name="Normal 5 2 3 3 8" xfId="6362"/>
    <cellStyle name="Normal 5 2 3 3 8 2" xfId="14082"/>
    <cellStyle name="Normal 5 2 3 3 9" xfId="8292"/>
    <cellStyle name="Normal 5 2 3 4" xfId="469"/>
    <cellStyle name="Normal 5 2 3 4 2" xfId="1017"/>
    <cellStyle name="Normal 5 2 3 4 2 2" xfId="2005"/>
    <cellStyle name="Normal 5 2 3 4 2 2 2" xfId="3938"/>
    <cellStyle name="Normal 5 2 3 4 2 2 2 2" xfId="11748"/>
    <cellStyle name="Normal 5 2 3 4 2 2 3" xfId="5958"/>
    <cellStyle name="Normal 5 2 3 4 2 2 3 2" xfId="13678"/>
    <cellStyle name="Normal 5 2 3 4 2 2 4" xfId="7888"/>
    <cellStyle name="Normal 5 2 3 4 2 2 4 2" xfId="15608"/>
    <cellStyle name="Normal 5 2 3 4 2 2 5" xfId="9818"/>
    <cellStyle name="Normal 5 2 3 4 2 3" xfId="2974"/>
    <cellStyle name="Normal 5 2 3 4 2 3 2" xfId="10784"/>
    <cellStyle name="Normal 5 2 3 4 2 4" xfId="4994"/>
    <cellStyle name="Normal 5 2 3 4 2 4 2" xfId="12714"/>
    <cellStyle name="Normal 5 2 3 4 2 5" xfId="6924"/>
    <cellStyle name="Normal 5 2 3 4 2 5 2" xfId="14644"/>
    <cellStyle name="Normal 5 2 3 4 2 6" xfId="8854"/>
    <cellStyle name="Normal 5 2 3 4 3" xfId="1523"/>
    <cellStyle name="Normal 5 2 3 4 3 2" xfId="3456"/>
    <cellStyle name="Normal 5 2 3 4 3 2 2" xfId="11266"/>
    <cellStyle name="Normal 5 2 3 4 3 3" xfId="5476"/>
    <cellStyle name="Normal 5 2 3 4 3 3 2" xfId="13196"/>
    <cellStyle name="Normal 5 2 3 4 3 4" xfId="7406"/>
    <cellStyle name="Normal 5 2 3 4 3 4 2" xfId="15126"/>
    <cellStyle name="Normal 5 2 3 4 3 5" xfId="9336"/>
    <cellStyle name="Normal 5 2 3 4 4" xfId="2492"/>
    <cellStyle name="Normal 5 2 3 4 4 2" xfId="10302"/>
    <cellStyle name="Normal 5 2 3 4 5" xfId="4512"/>
    <cellStyle name="Normal 5 2 3 4 5 2" xfId="12232"/>
    <cellStyle name="Normal 5 2 3 4 6" xfId="6442"/>
    <cellStyle name="Normal 5 2 3 4 6 2" xfId="14162"/>
    <cellStyle name="Normal 5 2 3 4 7" xfId="8372"/>
    <cellStyle name="Normal 5 2 3 5" xfId="631"/>
    <cellStyle name="Normal 5 2 3 5 2" xfId="1178"/>
    <cellStyle name="Normal 5 2 3 5 2 2" xfId="2165"/>
    <cellStyle name="Normal 5 2 3 5 2 2 2" xfId="4098"/>
    <cellStyle name="Normal 5 2 3 5 2 2 2 2" xfId="11908"/>
    <cellStyle name="Normal 5 2 3 5 2 2 3" xfId="6118"/>
    <cellStyle name="Normal 5 2 3 5 2 2 3 2" xfId="13838"/>
    <cellStyle name="Normal 5 2 3 5 2 2 4" xfId="8048"/>
    <cellStyle name="Normal 5 2 3 5 2 2 4 2" xfId="15768"/>
    <cellStyle name="Normal 5 2 3 5 2 2 5" xfId="9978"/>
    <cellStyle name="Normal 5 2 3 5 2 3" xfId="3135"/>
    <cellStyle name="Normal 5 2 3 5 2 3 2" xfId="10945"/>
    <cellStyle name="Normal 5 2 3 5 2 4" xfId="5155"/>
    <cellStyle name="Normal 5 2 3 5 2 4 2" xfId="12875"/>
    <cellStyle name="Normal 5 2 3 5 2 5" xfId="7085"/>
    <cellStyle name="Normal 5 2 3 5 2 5 2" xfId="14805"/>
    <cellStyle name="Normal 5 2 3 5 2 6" xfId="9015"/>
    <cellStyle name="Normal 5 2 3 5 3" xfId="1684"/>
    <cellStyle name="Normal 5 2 3 5 3 2" xfId="3617"/>
    <cellStyle name="Normal 5 2 3 5 3 2 2" xfId="11427"/>
    <cellStyle name="Normal 5 2 3 5 3 3" xfId="5637"/>
    <cellStyle name="Normal 5 2 3 5 3 3 2" xfId="13357"/>
    <cellStyle name="Normal 5 2 3 5 3 4" xfId="7567"/>
    <cellStyle name="Normal 5 2 3 5 3 4 2" xfId="15287"/>
    <cellStyle name="Normal 5 2 3 5 3 5" xfId="9497"/>
    <cellStyle name="Normal 5 2 3 5 4" xfId="2653"/>
    <cellStyle name="Normal 5 2 3 5 4 2" xfId="10463"/>
    <cellStyle name="Normal 5 2 3 5 5" xfId="4673"/>
    <cellStyle name="Normal 5 2 3 5 5 2" xfId="12393"/>
    <cellStyle name="Normal 5 2 3 5 6" xfId="6603"/>
    <cellStyle name="Normal 5 2 3 5 6 2" xfId="14323"/>
    <cellStyle name="Normal 5 2 3 5 7" xfId="8533"/>
    <cellStyle name="Normal 5 2 3 6" xfId="849"/>
    <cellStyle name="Normal 5 2 3 6 2" xfId="1845"/>
    <cellStyle name="Normal 5 2 3 6 2 2" xfId="3778"/>
    <cellStyle name="Normal 5 2 3 6 2 2 2" xfId="11588"/>
    <cellStyle name="Normal 5 2 3 6 2 3" xfId="5798"/>
    <cellStyle name="Normal 5 2 3 6 2 3 2" xfId="13518"/>
    <cellStyle name="Normal 5 2 3 6 2 4" xfId="7728"/>
    <cellStyle name="Normal 5 2 3 6 2 4 2" xfId="15448"/>
    <cellStyle name="Normal 5 2 3 6 2 5" xfId="9658"/>
    <cellStyle name="Normal 5 2 3 6 3" xfId="2814"/>
    <cellStyle name="Normal 5 2 3 6 3 2" xfId="10624"/>
    <cellStyle name="Normal 5 2 3 6 4" xfId="4834"/>
    <cellStyle name="Normal 5 2 3 6 4 2" xfId="12554"/>
    <cellStyle name="Normal 5 2 3 6 5" xfId="6764"/>
    <cellStyle name="Normal 5 2 3 6 5 2" xfId="14484"/>
    <cellStyle name="Normal 5 2 3 6 6" xfId="8694"/>
    <cellStyle name="Normal 5 2 3 7" xfId="1363"/>
    <cellStyle name="Normal 5 2 3 7 2" xfId="3296"/>
    <cellStyle name="Normal 5 2 3 7 2 2" xfId="11106"/>
    <cellStyle name="Normal 5 2 3 7 3" xfId="5316"/>
    <cellStyle name="Normal 5 2 3 7 3 2" xfId="13036"/>
    <cellStyle name="Normal 5 2 3 7 4" xfId="7246"/>
    <cellStyle name="Normal 5 2 3 7 4 2" xfId="14966"/>
    <cellStyle name="Normal 5 2 3 7 5" xfId="9176"/>
    <cellStyle name="Normal 5 2 3 8" xfId="2332"/>
    <cellStyle name="Normal 5 2 3 8 2" xfId="10142"/>
    <cellStyle name="Normal 5 2 3 9" xfId="4352"/>
    <cellStyle name="Normal 5 2 3 9 2" xfId="12072"/>
    <cellStyle name="Normal 5 2 4" xfId="329"/>
    <cellStyle name="Normal 5 2 4 10" xfId="8232"/>
    <cellStyle name="Normal 5 2 4 2" xfId="409"/>
    <cellStyle name="Normal 5 2 4 2 2" xfId="569"/>
    <cellStyle name="Normal 5 2 4 2 2 2" xfId="1117"/>
    <cellStyle name="Normal 5 2 4 2 2 2 2" xfId="2105"/>
    <cellStyle name="Normal 5 2 4 2 2 2 2 2" xfId="4038"/>
    <cellStyle name="Normal 5 2 4 2 2 2 2 2 2" xfId="11848"/>
    <cellStyle name="Normal 5 2 4 2 2 2 2 3" xfId="6058"/>
    <cellStyle name="Normal 5 2 4 2 2 2 2 3 2" xfId="13778"/>
    <cellStyle name="Normal 5 2 4 2 2 2 2 4" xfId="7988"/>
    <cellStyle name="Normal 5 2 4 2 2 2 2 4 2" xfId="15708"/>
    <cellStyle name="Normal 5 2 4 2 2 2 2 5" xfId="9918"/>
    <cellStyle name="Normal 5 2 4 2 2 2 3" xfId="3074"/>
    <cellStyle name="Normal 5 2 4 2 2 2 3 2" xfId="10884"/>
    <cellStyle name="Normal 5 2 4 2 2 2 4" xfId="5094"/>
    <cellStyle name="Normal 5 2 4 2 2 2 4 2" xfId="12814"/>
    <cellStyle name="Normal 5 2 4 2 2 2 5" xfId="7024"/>
    <cellStyle name="Normal 5 2 4 2 2 2 5 2" xfId="14744"/>
    <cellStyle name="Normal 5 2 4 2 2 2 6" xfId="8954"/>
    <cellStyle name="Normal 5 2 4 2 2 3" xfId="1623"/>
    <cellStyle name="Normal 5 2 4 2 2 3 2" xfId="3556"/>
    <cellStyle name="Normal 5 2 4 2 2 3 2 2" xfId="11366"/>
    <cellStyle name="Normal 5 2 4 2 2 3 3" xfId="5576"/>
    <cellStyle name="Normal 5 2 4 2 2 3 3 2" xfId="13296"/>
    <cellStyle name="Normal 5 2 4 2 2 3 4" xfId="7506"/>
    <cellStyle name="Normal 5 2 4 2 2 3 4 2" xfId="15226"/>
    <cellStyle name="Normal 5 2 4 2 2 3 5" xfId="9436"/>
    <cellStyle name="Normal 5 2 4 2 2 4" xfId="2592"/>
    <cellStyle name="Normal 5 2 4 2 2 4 2" xfId="10402"/>
    <cellStyle name="Normal 5 2 4 2 2 5" xfId="4612"/>
    <cellStyle name="Normal 5 2 4 2 2 5 2" xfId="12332"/>
    <cellStyle name="Normal 5 2 4 2 2 6" xfId="6542"/>
    <cellStyle name="Normal 5 2 4 2 2 6 2" xfId="14262"/>
    <cellStyle name="Normal 5 2 4 2 2 7" xfId="8472"/>
    <cellStyle name="Normal 5 2 4 2 3" xfId="731"/>
    <cellStyle name="Normal 5 2 4 2 3 2" xfId="1278"/>
    <cellStyle name="Normal 5 2 4 2 3 2 2" xfId="2265"/>
    <cellStyle name="Normal 5 2 4 2 3 2 2 2" xfId="4198"/>
    <cellStyle name="Normal 5 2 4 2 3 2 2 2 2" xfId="12008"/>
    <cellStyle name="Normal 5 2 4 2 3 2 2 3" xfId="6218"/>
    <cellStyle name="Normal 5 2 4 2 3 2 2 3 2" xfId="13938"/>
    <cellStyle name="Normal 5 2 4 2 3 2 2 4" xfId="8148"/>
    <cellStyle name="Normal 5 2 4 2 3 2 2 4 2" xfId="15868"/>
    <cellStyle name="Normal 5 2 4 2 3 2 2 5" xfId="10078"/>
    <cellStyle name="Normal 5 2 4 2 3 2 3" xfId="3235"/>
    <cellStyle name="Normal 5 2 4 2 3 2 3 2" xfId="11045"/>
    <cellStyle name="Normal 5 2 4 2 3 2 4" xfId="5255"/>
    <cellStyle name="Normal 5 2 4 2 3 2 4 2" xfId="12975"/>
    <cellStyle name="Normal 5 2 4 2 3 2 5" xfId="7185"/>
    <cellStyle name="Normal 5 2 4 2 3 2 5 2" xfId="14905"/>
    <cellStyle name="Normal 5 2 4 2 3 2 6" xfId="9115"/>
    <cellStyle name="Normal 5 2 4 2 3 3" xfId="1784"/>
    <cellStyle name="Normal 5 2 4 2 3 3 2" xfId="3717"/>
    <cellStyle name="Normal 5 2 4 2 3 3 2 2" xfId="11527"/>
    <cellStyle name="Normal 5 2 4 2 3 3 3" xfId="5737"/>
    <cellStyle name="Normal 5 2 4 2 3 3 3 2" xfId="13457"/>
    <cellStyle name="Normal 5 2 4 2 3 3 4" xfId="7667"/>
    <cellStyle name="Normal 5 2 4 2 3 3 4 2" xfId="15387"/>
    <cellStyle name="Normal 5 2 4 2 3 3 5" xfId="9597"/>
    <cellStyle name="Normal 5 2 4 2 3 4" xfId="2753"/>
    <cellStyle name="Normal 5 2 4 2 3 4 2" xfId="10563"/>
    <cellStyle name="Normal 5 2 4 2 3 5" xfId="4773"/>
    <cellStyle name="Normal 5 2 4 2 3 5 2" xfId="12493"/>
    <cellStyle name="Normal 5 2 4 2 3 6" xfId="6703"/>
    <cellStyle name="Normal 5 2 4 2 3 6 2" xfId="14423"/>
    <cellStyle name="Normal 5 2 4 2 3 7" xfId="8633"/>
    <cellStyle name="Normal 5 2 4 2 4" xfId="957"/>
    <cellStyle name="Normal 5 2 4 2 4 2" xfId="1945"/>
    <cellStyle name="Normal 5 2 4 2 4 2 2" xfId="3878"/>
    <cellStyle name="Normal 5 2 4 2 4 2 2 2" xfId="11688"/>
    <cellStyle name="Normal 5 2 4 2 4 2 3" xfId="5898"/>
    <cellStyle name="Normal 5 2 4 2 4 2 3 2" xfId="13618"/>
    <cellStyle name="Normal 5 2 4 2 4 2 4" xfId="7828"/>
    <cellStyle name="Normal 5 2 4 2 4 2 4 2" xfId="15548"/>
    <cellStyle name="Normal 5 2 4 2 4 2 5" xfId="9758"/>
    <cellStyle name="Normal 5 2 4 2 4 3" xfId="2914"/>
    <cellStyle name="Normal 5 2 4 2 4 3 2" xfId="10724"/>
    <cellStyle name="Normal 5 2 4 2 4 4" xfId="4934"/>
    <cellStyle name="Normal 5 2 4 2 4 4 2" xfId="12654"/>
    <cellStyle name="Normal 5 2 4 2 4 5" xfId="6864"/>
    <cellStyle name="Normal 5 2 4 2 4 5 2" xfId="14584"/>
    <cellStyle name="Normal 5 2 4 2 4 6" xfId="8794"/>
    <cellStyle name="Normal 5 2 4 2 5" xfId="1463"/>
    <cellStyle name="Normal 5 2 4 2 5 2" xfId="3396"/>
    <cellStyle name="Normal 5 2 4 2 5 2 2" xfId="11206"/>
    <cellStyle name="Normal 5 2 4 2 5 3" xfId="5416"/>
    <cellStyle name="Normal 5 2 4 2 5 3 2" xfId="13136"/>
    <cellStyle name="Normal 5 2 4 2 5 4" xfId="7346"/>
    <cellStyle name="Normal 5 2 4 2 5 4 2" xfId="15066"/>
    <cellStyle name="Normal 5 2 4 2 5 5" xfId="9276"/>
    <cellStyle name="Normal 5 2 4 2 6" xfId="2432"/>
    <cellStyle name="Normal 5 2 4 2 6 2" xfId="10242"/>
    <cellStyle name="Normal 5 2 4 2 7" xfId="4452"/>
    <cellStyle name="Normal 5 2 4 2 7 2" xfId="12172"/>
    <cellStyle name="Normal 5 2 4 2 8" xfId="6382"/>
    <cellStyle name="Normal 5 2 4 2 8 2" xfId="14102"/>
    <cellStyle name="Normal 5 2 4 2 9" xfId="8312"/>
    <cellStyle name="Normal 5 2 4 3" xfId="489"/>
    <cellStyle name="Normal 5 2 4 3 2" xfId="1037"/>
    <cellStyle name="Normal 5 2 4 3 2 2" xfId="2025"/>
    <cellStyle name="Normal 5 2 4 3 2 2 2" xfId="3958"/>
    <cellStyle name="Normal 5 2 4 3 2 2 2 2" xfId="11768"/>
    <cellStyle name="Normal 5 2 4 3 2 2 3" xfId="5978"/>
    <cellStyle name="Normal 5 2 4 3 2 2 3 2" xfId="13698"/>
    <cellStyle name="Normal 5 2 4 3 2 2 4" xfId="7908"/>
    <cellStyle name="Normal 5 2 4 3 2 2 4 2" xfId="15628"/>
    <cellStyle name="Normal 5 2 4 3 2 2 5" xfId="9838"/>
    <cellStyle name="Normal 5 2 4 3 2 3" xfId="2994"/>
    <cellStyle name="Normal 5 2 4 3 2 3 2" xfId="10804"/>
    <cellStyle name="Normal 5 2 4 3 2 4" xfId="5014"/>
    <cellStyle name="Normal 5 2 4 3 2 4 2" xfId="12734"/>
    <cellStyle name="Normal 5 2 4 3 2 5" xfId="6944"/>
    <cellStyle name="Normal 5 2 4 3 2 5 2" xfId="14664"/>
    <cellStyle name="Normal 5 2 4 3 2 6" xfId="8874"/>
    <cellStyle name="Normal 5 2 4 3 3" xfId="1543"/>
    <cellStyle name="Normal 5 2 4 3 3 2" xfId="3476"/>
    <cellStyle name="Normal 5 2 4 3 3 2 2" xfId="11286"/>
    <cellStyle name="Normal 5 2 4 3 3 3" xfId="5496"/>
    <cellStyle name="Normal 5 2 4 3 3 3 2" xfId="13216"/>
    <cellStyle name="Normal 5 2 4 3 3 4" xfId="7426"/>
    <cellStyle name="Normal 5 2 4 3 3 4 2" xfId="15146"/>
    <cellStyle name="Normal 5 2 4 3 3 5" xfId="9356"/>
    <cellStyle name="Normal 5 2 4 3 4" xfId="2512"/>
    <cellStyle name="Normal 5 2 4 3 4 2" xfId="10322"/>
    <cellStyle name="Normal 5 2 4 3 5" xfId="4532"/>
    <cellStyle name="Normal 5 2 4 3 5 2" xfId="12252"/>
    <cellStyle name="Normal 5 2 4 3 6" xfId="6462"/>
    <cellStyle name="Normal 5 2 4 3 6 2" xfId="14182"/>
    <cellStyle name="Normal 5 2 4 3 7" xfId="8392"/>
    <cellStyle name="Normal 5 2 4 4" xfId="651"/>
    <cellStyle name="Normal 5 2 4 4 2" xfId="1198"/>
    <cellStyle name="Normal 5 2 4 4 2 2" xfId="2185"/>
    <cellStyle name="Normal 5 2 4 4 2 2 2" xfId="4118"/>
    <cellStyle name="Normal 5 2 4 4 2 2 2 2" xfId="11928"/>
    <cellStyle name="Normal 5 2 4 4 2 2 3" xfId="6138"/>
    <cellStyle name="Normal 5 2 4 4 2 2 3 2" xfId="13858"/>
    <cellStyle name="Normal 5 2 4 4 2 2 4" xfId="8068"/>
    <cellStyle name="Normal 5 2 4 4 2 2 4 2" xfId="15788"/>
    <cellStyle name="Normal 5 2 4 4 2 2 5" xfId="9998"/>
    <cellStyle name="Normal 5 2 4 4 2 3" xfId="3155"/>
    <cellStyle name="Normal 5 2 4 4 2 3 2" xfId="10965"/>
    <cellStyle name="Normal 5 2 4 4 2 4" xfId="5175"/>
    <cellStyle name="Normal 5 2 4 4 2 4 2" xfId="12895"/>
    <cellStyle name="Normal 5 2 4 4 2 5" xfId="7105"/>
    <cellStyle name="Normal 5 2 4 4 2 5 2" xfId="14825"/>
    <cellStyle name="Normal 5 2 4 4 2 6" xfId="9035"/>
    <cellStyle name="Normal 5 2 4 4 3" xfId="1704"/>
    <cellStyle name="Normal 5 2 4 4 3 2" xfId="3637"/>
    <cellStyle name="Normal 5 2 4 4 3 2 2" xfId="11447"/>
    <cellStyle name="Normal 5 2 4 4 3 3" xfId="5657"/>
    <cellStyle name="Normal 5 2 4 4 3 3 2" xfId="13377"/>
    <cellStyle name="Normal 5 2 4 4 3 4" xfId="7587"/>
    <cellStyle name="Normal 5 2 4 4 3 4 2" xfId="15307"/>
    <cellStyle name="Normal 5 2 4 4 3 5" xfId="9517"/>
    <cellStyle name="Normal 5 2 4 4 4" xfId="2673"/>
    <cellStyle name="Normal 5 2 4 4 4 2" xfId="10483"/>
    <cellStyle name="Normal 5 2 4 4 5" xfId="4693"/>
    <cellStyle name="Normal 5 2 4 4 5 2" xfId="12413"/>
    <cellStyle name="Normal 5 2 4 4 6" xfId="6623"/>
    <cellStyle name="Normal 5 2 4 4 6 2" xfId="14343"/>
    <cellStyle name="Normal 5 2 4 4 7" xfId="8553"/>
    <cellStyle name="Normal 5 2 4 5" xfId="877"/>
    <cellStyle name="Normal 5 2 4 5 2" xfId="1865"/>
    <cellStyle name="Normal 5 2 4 5 2 2" xfId="3798"/>
    <cellStyle name="Normal 5 2 4 5 2 2 2" xfId="11608"/>
    <cellStyle name="Normal 5 2 4 5 2 3" xfId="5818"/>
    <cellStyle name="Normal 5 2 4 5 2 3 2" xfId="13538"/>
    <cellStyle name="Normal 5 2 4 5 2 4" xfId="7748"/>
    <cellStyle name="Normal 5 2 4 5 2 4 2" xfId="15468"/>
    <cellStyle name="Normal 5 2 4 5 2 5" xfId="9678"/>
    <cellStyle name="Normal 5 2 4 5 3" xfId="2834"/>
    <cellStyle name="Normal 5 2 4 5 3 2" xfId="10644"/>
    <cellStyle name="Normal 5 2 4 5 4" xfId="4854"/>
    <cellStyle name="Normal 5 2 4 5 4 2" xfId="12574"/>
    <cellStyle name="Normal 5 2 4 5 5" xfId="6784"/>
    <cellStyle name="Normal 5 2 4 5 5 2" xfId="14504"/>
    <cellStyle name="Normal 5 2 4 5 6" xfId="8714"/>
    <cellStyle name="Normal 5 2 4 6" xfId="1383"/>
    <cellStyle name="Normal 5 2 4 6 2" xfId="3316"/>
    <cellStyle name="Normal 5 2 4 6 2 2" xfId="11126"/>
    <cellStyle name="Normal 5 2 4 6 3" xfId="5336"/>
    <cellStyle name="Normal 5 2 4 6 3 2" xfId="13056"/>
    <cellStyle name="Normal 5 2 4 6 4" xfId="7266"/>
    <cellStyle name="Normal 5 2 4 6 4 2" xfId="14986"/>
    <cellStyle name="Normal 5 2 4 6 5" xfId="9196"/>
    <cellStyle name="Normal 5 2 4 7" xfId="2352"/>
    <cellStyle name="Normal 5 2 4 7 2" xfId="10162"/>
    <cellStyle name="Normal 5 2 4 8" xfId="4372"/>
    <cellStyle name="Normal 5 2 4 8 2" xfId="12092"/>
    <cellStyle name="Normal 5 2 4 9" xfId="6302"/>
    <cellStyle name="Normal 5 2 4 9 2" xfId="14022"/>
    <cellStyle name="Normal 5 2 5" xfId="369"/>
    <cellStyle name="Normal 5 2 5 2" xfId="529"/>
    <cellStyle name="Normal 5 2 5 2 2" xfId="1077"/>
    <cellStyle name="Normal 5 2 5 2 2 2" xfId="2065"/>
    <cellStyle name="Normal 5 2 5 2 2 2 2" xfId="3998"/>
    <cellStyle name="Normal 5 2 5 2 2 2 2 2" xfId="11808"/>
    <cellStyle name="Normal 5 2 5 2 2 2 3" xfId="6018"/>
    <cellStyle name="Normal 5 2 5 2 2 2 3 2" xfId="13738"/>
    <cellStyle name="Normal 5 2 5 2 2 2 4" xfId="7948"/>
    <cellStyle name="Normal 5 2 5 2 2 2 4 2" xfId="15668"/>
    <cellStyle name="Normal 5 2 5 2 2 2 5" xfId="9878"/>
    <cellStyle name="Normal 5 2 5 2 2 3" xfId="3034"/>
    <cellStyle name="Normal 5 2 5 2 2 3 2" xfId="10844"/>
    <cellStyle name="Normal 5 2 5 2 2 4" xfId="5054"/>
    <cellStyle name="Normal 5 2 5 2 2 4 2" xfId="12774"/>
    <cellStyle name="Normal 5 2 5 2 2 5" xfId="6984"/>
    <cellStyle name="Normal 5 2 5 2 2 5 2" xfId="14704"/>
    <cellStyle name="Normal 5 2 5 2 2 6" xfId="8914"/>
    <cellStyle name="Normal 5 2 5 2 3" xfId="1583"/>
    <cellStyle name="Normal 5 2 5 2 3 2" xfId="3516"/>
    <cellStyle name="Normal 5 2 5 2 3 2 2" xfId="11326"/>
    <cellStyle name="Normal 5 2 5 2 3 3" xfId="5536"/>
    <cellStyle name="Normal 5 2 5 2 3 3 2" xfId="13256"/>
    <cellStyle name="Normal 5 2 5 2 3 4" xfId="7466"/>
    <cellStyle name="Normal 5 2 5 2 3 4 2" xfId="15186"/>
    <cellStyle name="Normal 5 2 5 2 3 5" xfId="9396"/>
    <cellStyle name="Normal 5 2 5 2 4" xfId="2552"/>
    <cellStyle name="Normal 5 2 5 2 4 2" xfId="10362"/>
    <cellStyle name="Normal 5 2 5 2 5" xfId="4572"/>
    <cellStyle name="Normal 5 2 5 2 5 2" xfId="12292"/>
    <cellStyle name="Normal 5 2 5 2 6" xfId="6502"/>
    <cellStyle name="Normal 5 2 5 2 6 2" xfId="14222"/>
    <cellStyle name="Normal 5 2 5 2 7" xfId="8432"/>
    <cellStyle name="Normal 5 2 5 3" xfId="691"/>
    <cellStyle name="Normal 5 2 5 3 2" xfId="1238"/>
    <cellStyle name="Normal 5 2 5 3 2 2" xfId="2225"/>
    <cellStyle name="Normal 5 2 5 3 2 2 2" xfId="4158"/>
    <cellStyle name="Normal 5 2 5 3 2 2 2 2" xfId="11968"/>
    <cellStyle name="Normal 5 2 5 3 2 2 3" xfId="6178"/>
    <cellStyle name="Normal 5 2 5 3 2 2 3 2" xfId="13898"/>
    <cellStyle name="Normal 5 2 5 3 2 2 4" xfId="8108"/>
    <cellStyle name="Normal 5 2 5 3 2 2 4 2" xfId="15828"/>
    <cellStyle name="Normal 5 2 5 3 2 2 5" xfId="10038"/>
    <cellStyle name="Normal 5 2 5 3 2 3" xfId="3195"/>
    <cellStyle name="Normal 5 2 5 3 2 3 2" xfId="11005"/>
    <cellStyle name="Normal 5 2 5 3 2 4" xfId="5215"/>
    <cellStyle name="Normal 5 2 5 3 2 4 2" xfId="12935"/>
    <cellStyle name="Normal 5 2 5 3 2 5" xfId="7145"/>
    <cellStyle name="Normal 5 2 5 3 2 5 2" xfId="14865"/>
    <cellStyle name="Normal 5 2 5 3 2 6" xfId="9075"/>
    <cellStyle name="Normal 5 2 5 3 3" xfId="1744"/>
    <cellStyle name="Normal 5 2 5 3 3 2" xfId="3677"/>
    <cellStyle name="Normal 5 2 5 3 3 2 2" xfId="11487"/>
    <cellStyle name="Normal 5 2 5 3 3 3" xfId="5697"/>
    <cellStyle name="Normal 5 2 5 3 3 3 2" xfId="13417"/>
    <cellStyle name="Normal 5 2 5 3 3 4" xfId="7627"/>
    <cellStyle name="Normal 5 2 5 3 3 4 2" xfId="15347"/>
    <cellStyle name="Normal 5 2 5 3 3 5" xfId="9557"/>
    <cellStyle name="Normal 5 2 5 3 4" xfId="2713"/>
    <cellStyle name="Normal 5 2 5 3 4 2" xfId="10523"/>
    <cellStyle name="Normal 5 2 5 3 5" xfId="4733"/>
    <cellStyle name="Normal 5 2 5 3 5 2" xfId="12453"/>
    <cellStyle name="Normal 5 2 5 3 6" xfId="6663"/>
    <cellStyle name="Normal 5 2 5 3 6 2" xfId="14383"/>
    <cellStyle name="Normal 5 2 5 3 7" xfId="8593"/>
    <cellStyle name="Normal 5 2 5 4" xfId="917"/>
    <cellStyle name="Normal 5 2 5 4 2" xfId="1905"/>
    <cellStyle name="Normal 5 2 5 4 2 2" xfId="3838"/>
    <cellStyle name="Normal 5 2 5 4 2 2 2" xfId="11648"/>
    <cellStyle name="Normal 5 2 5 4 2 3" xfId="5858"/>
    <cellStyle name="Normal 5 2 5 4 2 3 2" xfId="13578"/>
    <cellStyle name="Normal 5 2 5 4 2 4" xfId="7788"/>
    <cellStyle name="Normal 5 2 5 4 2 4 2" xfId="15508"/>
    <cellStyle name="Normal 5 2 5 4 2 5" xfId="9718"/>
    <cellStyle name="Normal 5 2 5 4 3" xfId="2874"/>
    <cellStyle name="Normal 5 2 5 4 3 2" xfId="10684"/>
    <cellStyle name="Normal 5 2 5 4 4" xfId="4894"/>
    <cellStyle name="Normal 5 2 5 4 4 2" xfId="12614"/>
    <cellStyle name="Normal 5 2 5 4 5" xfId="6824"/>
    <cellStyle name="Normal 5 2 5 4 5 2" xfId="14544"/>
    <cellStyle name="Normal 5 2 5 4 6" xfId="8754"/>
    <cellStyle name="Normal 5 2 5 5" xfId="1423"/>
    <cellStyle name="Normal 5 2 5 5 2" xfId="3356"/>
    <cellStyle name="Normal 5 2 5 5 2 2" xfId="11166"/>
    <cellStyle name="Normal 5 2 5 5 3" xfId="5376"/>
    <cellStyle name="Normal 5 2 5 5 3 2" xfId="13096"/>
    <cellStyle name="Normal 5 2 5 5 4" xfId="7306"/>
    <cellStyle name="Normal 5 2 5 5 4 2" xfId="15026"/>
    <cellStyle name="Normal 5 2 5 5 5" xfId="9236"/>
    <cellStyle name="Normal 5 2 5 6" xfId="2392"/>
    <cellStyle name="Normal 5 2 5 6 2" xfId="10202"/>
    <cellStyle name="Normal 5 2 5 7" xfId="4412"/>
    <cellStyle name="Normal 5 2 5 7 2" xfId="12132"/>
    <cellStyle name="Normal 5 2 5 8" xfId="6342"/>
    <cellStyle name="Normal 5 2 5 8 2" xfId="14062"/>
    <cellStyle name="Normal 5 2 5 9" xfId="8272"/>
    <cellStyle name="Normal 5 2 6" xfId="449"/>
    <cellStyle name="Normal 5 2 6 2" xfId="997"/>
    <cellStyle name="Normal 5 2 6 2 2" xfId="1985"/>
    <cellStyle name="Normal 5 2 6 2 2 2" xfId="3918"/>
    <cellStyle name="Normal 5 2 6 2 2 2 2" xfId="11728"/>
    <cellStyle name="Normal 5 2 6 2 2 3" xfId="5938"/>
    <cellStyle name="Normal 5 2 6 2 2 3 2" xfId="13658"/>
    <cellStyle name="Normal 5 2 6 2 2 4" xfId="7868"/>
    <cellStyle name="Normal 5 2 6 2 2 4 2" xfId="15588"/>
    <cellStyle name="Normal 5 2 6 2 2 5" xfId="9798"/>
    <cellStyle name="Normal 5 2 6 2 3" xfId="2954"/>
    <cellStyle name="Normal 5 2 6 2 3 2" xfId="10764"/>
    <cellStyle name="Normal 5 2 6 2 4" xfId="4974"/>
    <cellStyle name="Normal 5 2 6 2 4 2" xfId="12694"/>
    <cellStyle name="Normal 5 2 6 2 5" xfId="6904"/>
    <cellStyle name="Normal 5 2 6 2 5 2" xfId="14624"/>
    <cellStyle name="Normal 5 2 6 2 6" xfId="8834"/>
    <cellStyle name="Normal 5 2 6 3" xfId="1503"/>
    <cellStyle name="Normal 5 2 6 3 2" xfId="3436"/>
    <cellStyle name="Normal 5 2 6 3 2 2" xfId="11246"/>
    <cellStyle name="Normal 5 2 6 3 3" xfId="5456"/>
    <cellStyle name="Normal 5 2 6 3 3 2" xfId="13176"/>
    <cellStyle name="Normal 5 2 6 3 4" xfId="7386"/>
    <cellStyle name="Normal 5 2 6 3 4 2" xfId="15106"/>
    <cellStyle name="Normal 5 2 6 3 5" xfId="9316"/>
    <cellStyle name="Normal 5 2 6 4" xfId="2472"/>
    <cellStyle name="Normal 5 2 6 4 2" xfId="10282"/>
    <cellStyle name="Normal 5 2 6 5" xfId="4492"/>
    <cellStyle name="Normal 5 2 6 5 2" xfId="12212"/>
    <cellStyle name="Normal 5 2 6 6" xfId="6422"/>
    <cellStyle name="Normal 5 2 6 6 2" xfId="14142"/>
    <cellStyle name="Normal 5 2 6 7" xfId="8352"/>
    <cellStyle name="Normal 5 2 7" xfId="611"/>
    <cellStyle name="Normal 5 2 7 2" xfId="1158"/>
    <cellStyle name="Normal 5 2 7 2 2" xfId="2145"/>
    <cellStyle name="Normal 5 2 7 2 2 2" xfId="4078"/>
    <cellStyle name="Normal 5 2 7 2 2 2 2" xfId="11888"/>
    <cellStyle name="Normal 5 2 7 2 2 3" xfId="6098"/>
    <cellStyle name="Normal 5 2 7 2 2 3 2" xfId="13818"/>
    <cellStyle name="Normal 5 2 7 2 2 4" xfId="8028"/>
    <cellStyle name="Normal 5 2 7 2 2 4 2" xfId="15748"/>
    <cellStyle name="Normal 5 2 7 2 2 5" xfId="9958"/>
    <cellStyle name="Normal 5 2 7 2 3" xfId="3115"/>
    <cellStyle name="Normal 5 2 7 2 3 2" xfId="10925"/>
    <cellStyle name="Normal 5 2 7 2 4" xfId="5135"/>
    <cellStyle name="Normal 5 2 7 2 4 2" xfId="12855"/>
    <cellStyle name="Normal 5 2 7 2 5" xfId="7065"/>
    <cellStyle name="Normal 5 2 7 2 5 2" xfId="14785"/>
    <cellStyle name="Normal 5 2 7 2 6" xfId="8995"/>
    <cellStyle name="Normal 5 2 7 3" xfId="1664"/>
    <cellStyle name="Normal 5 2 7 3 2" xfId="3597"/>
    <cellStyle name="Normal 5 2 7 3 2 2" xfId="11407"/>
    <cellStyle name="Normal 5 2 7 3 3" xfId="5617"/>
    <cellStyle name="Normal 5 2 7 3 3 2" xfId="13337"/>
    <cellStyle name="Normal 5 2 7 3 4" xfId="7547"/>
    <cellStyle name="Normal 5 2 7 3 4 2" xfId="15267"/>
    <cellStyle name="Normal 5 2 7 3 5" xfId="9477"/>
    <cellStyle name="Normal 5 2 7 4" xfId="2633"/>
    <cellStyle name="Normal 5 2 7 4 2" xfId="10443"/>
    <cellStyle name="Normal 5 2 7 5" xfId="4653"/>
    <cellStyle name="Normal 5 2 7 5 2" xfId="12373"/>
    <cellStyle name="Normal 5 2 7 6" xfId="6583"/>
    <cellStyle name="Normal 5 2 7 6 2" xfId="14303"/>
    <cellStyle name="Normal 5 2 7 7" xfId="8513"/>
    <cellStyle name="Normal 5 2 8" xfId="823"/>
    <cellStyle name="Normal 5 2 8 2" xfId="1825"/>
    <cellStyle name="Normal 5 2 8 2 2" xfId="3758"/>
    <cellStyle name="Normal 5 2 8 2 2 2" xfId="11568"/>
    <cellStyle name="Normal 5 2 8 2 3" xfId="5778"/>
    <cellStyle name="Normal 5 2 8 2 3 2" xfId="13498"/>
    <cellStyle name="Normal 5 2 8 2 4" xfId="7708"/>
    <cellStyle name="Normal 5 2 8 2 4 2" xfId="15428"/>
    <cellStyle name="Normal 5 2 8 2 5" xfId="9638"/>
    <cellStyle name="Normal 5 2 8 3" xfId="2794"/>
    <cellStyle name="Normal 5 2 8 3 2" xfId="10604"/>
    <cellStyle name="Normal 5 2 8 4" xfId="4814"/>
    <cellStyle name="Normal 5 2 8 4 2" xfId="12534"/>
    <cellStyle name="Normal 5 2 8 5" xfId="6744"/>
    <cellStyle name="Normal 5 2 8 5 2" xfId="14464"/>
    <cellStyle name="Normal 5 2 8 6" xfId="8674"/>
    <cellStyle name="Normal 5 2 9" xfId="1343"/>
    <cellStyle name="Normal 5 2 9 2" xfId="3276"/>
    <cellStyle name="Normal 5 2 9 2 2" xfId="11086"/>
    <cellStyle name="Normal 5 2 9 3" xfId="5296"/>
    <cellStyle name="Normal 5 2 9 3 2" xfId="13016"/>
    <cellStyle name="Normal 5 2 9 4" xfId="7226"/>
    <cellStyle name="Normal 5 2 9 4 2" xfId="14946"/>
    <cellStyle name="Normal 5 2 9 5" xfId="9156"/>
    <cellStyle name="Normal 5 3" xfId="25"/>
    <cellStyle name="Normal 5 3 10" xfId="4340"/>
    <cellStyle name="Normal 5 3 10 2" xfId="12060"/>
    <cellStyle name="Normal 5 3 11" xfId="6270"/>
    <cellStyle name="Normal 5 3 11 2" xfId="13990"/>
    <cellStyle name="Normal 5 3 12" xfId="8200"/>
    <cellStyle name="Normal 5 3 2" xfId="272"/>
    <cellStyle name="Normal 5 3 2 10" xfId="6290"/>
    <cellStyle name="Normal 5 3 2 10 2" xfId="14010"/>
    <cellStyle name="Normal 5 3 2 11" xfId="8220"/>
    <cellStyle name="Normal 5 3 2 2" xfId="357"/>
    <cellStyle name="Normal 5 3 2 2 10" xfId="8260"/>
    <cellStyle name="Normal 5 3 2 2 2" xfId="437"/>
    <cellStyle name="Normal 5 3 2 2 2 2" xfId="597"/>
    <cellStyle name="Normal 5 3 2 2 2 2 2" xfId="1145"/>
    <cellStyle name="Normal 5 3 2 2 2 2 2 2" xfId="2133"/>
    <cellStyle name="Normal 5 3 2 2 2 2 2 2 2" xfId="4066"/>
    <cellStyle name="Normal 5 3 2 2 2 2 2 2 2 2" xfId="11876"/>
    <cellStyle name="Normal 5 3 2 2 2 2 2 2 3" xfId="6086"/>
    <cellStyle name="Normal 5 3 2 2 2 2 2 2 3 2" xfId="13806"/>
    <cellStyle name="Normal 5 3 2 2 2 2 2 2 4" xfId="8016"/>
    <cellStyle name="Normal 5 3 2 2 2 2 2 2 4 2" xfId="15736"/>
    <cellStyle name="Normal 5 3 2 2 2 2 2 2 5" xfId="9946"/>
    <cellStyle name="Normal 5 3 2 2 2 2 2 3" xfId="3102"/>
    <cellStyle name="Normal 5 3 2 2 2 2 2 3 2" xfId="10912"/>
    <cellStyle name="Normal 5 3 2 2 2 2 2 4" xfId="5122"/>
    <cellStyle name="Normal 5 3 2 2 2 2 2 4 2" xfId="12842"/>
    <cellStyle name="Normal 5 3 2 2 2 2 2 5" xfId="7052"/>
    <cellStyle name="Normal 5 3 2 2 2 2 2 5 2" xfId="14772"/>
    <cellStyle name="Normal 5 3 2 2 2 2 2 6" xfId="8982"/>
    <cellStyle name="Normal 5 3 2 2 2 2 3" xfId="1651"/>
    <cellStyle name="Normal 5 3 2 2 2 2 3 2" xfId="3584"/>
    <cellStyle name="Normal 5 3 2 2 2 2 3 2 2" xfId="11394"/>
    <cellStyle name="Normal 5 3 2 2 2 2 3 3" xfId="5604"/>
    <cellStyle name="Normal 5 3 2 2 2 2 3 3 2" xfId="13324"/>
    <cellStyle name="Normal 5 3 2 2 2 2 3 4" xfId="7534"/>
    <cellStyle name="Normal 5 3 2 2 2 2 3 4 2" xfId="15254"/>
    <cellStyle name="Normal 5 3 2 2 2 2 3 5" xfId="9464"/>
    <cellStyle name="Normal 5 3 2 2 2 2 4" xfId="2620"/>
    <cellStyle name="Normal 5 3 2 2 2 2 4 2" xfId="10430"/>
    <cellStyle name="Normal 5 3 2 2 2 2 5" xfId="4640"/>
    <cellStyle name="Normal 5 3 2 2 2 2 5 2" xfId="12360"/>
    <cellStyle name="Normal 5 3 2 2 2 2 6" xfId="6570"/>
    <cellStyle name="Normal 5 3 2 2 2 2 6 2" xfId="14290"/>
    <cellStyle name="Normal 5 3 2 2 2 2 7" xfId="8500"/>
    <cellStyle name="Normal 5 3 2 2 2 3" xfId="759"/>
    <cellStyle name="Normal 5 3 2 2 2 3 2" xfId="1306"/>
    <cellStyle name="Normal 5 3 2 2 2 3 2 2" xfId="2293"/>
    <cellStyle name="Normal 5 3 2 2 2 3 2 2 2" xfId="4226"/>
    <cellStyle name="Normal 5 3 2 2 2 3 2 2 2 2" xfId="12036"/>
    <cellStyle name="Normal 5 3 2 2 2 3 2 2 3" xfId="6246"/>
    <cellStyle name="Normal 5 3 2 2 2 3 2 2 3 2" xfId="13966"/>
    <cellStyle name="Normal 5 3 2 2 2 3 2 2 4" xfId="8176"/>
    <cellStyle name="Normal 5 3 2 2 2 3 2 2 4 2" xfId="15896"/>
    <cellStyle name="Normal 5 3 2 2 2 3 2 2 5" xfId="10106"/>
    <cellStyle name="Normal 5 3 2 2 2 3 2 3" xfId="3263"/>
    <cellStyle name="Normal 5 3 2 2 2 3 2 3 2" xfId="11073"/>
    <cellStyle name="Normal 5 3 2 2 2 3 2 4" xfId="5283"/>
    <cellStyle name="Normal 5 3 2 2 2 3 2 4 2" xfId="13003"/>
    <cellStyle name="Normal 5 3 2 2 2 3 2 5" xfId="7213"/>
    <cellStyle name="Normal 5 3 2 2 2 3 2 5 2" xfId="14933"/>
    <cellStyle name="Normal 5 3 2 2 2 3 2 6" xfId="9143"/>
    <cellStyle name="Normal 5 3 2 2 2 3 3" xfId="1812"/>
    <cellStyle name="Normal 5 3 2 2 2 3 3 2" xfId="3745"/>
    <cellStyle name="Normal 5 3 2 2 2 3 3 2 2" xfId="11555"/>
    <cellStyle name="Normal 5 3 2 2 2 3 3 3" xfId="5765"/>
    <cellStyle name="Normal 5 3 2 2 2 3 3 3 2" xfId="13485"/>
    <cellStyle name="Normal 5 3 2 2 2 3 3 4" xfId="7695"/>
    <cellStyle name="Normal 5 3 2 2 2 3 3 4 2" xfId="15415"/>
    <cellStyle name="Normal 5 3 2 2 2 3 3 5" xfId="9625"/>
    <cellStyle name="Normal 5 3 2 2 2 3 4" xfId="2781"/>
    <cellStyle name="Normal 5 3 2 2 2 3 4 2" xfId="10591"/>
    <cellStyle name="Normal 5 3 2 2 2 3 5" xfId="4801"/>
    <cellStyle name="Normal 5 3 2 2 2 3 5 2" xfId="12521"/>
    <cellStyle name="Normal 5 3 2 2 2 3 6" xfId="6731"/>
    <cellStyle name="Normal 5 3 2 2 2 3 6 2" xfId="14451"/>
    <cellStyle name="Normal 5 3 2 2 2 3 7" xfId="8661"/>
    <cellStyle name="Normal 5 3 2 2 2 4" xfId="985"/>
    <cellStyle name="Normal 5 3 2 2 2 4 2" xfId="1973"/>
    <cellStyle name="Normal 5 3 2 2 2 4 2 2" xfId="3906"/>
    <cellStyle name="Normal 5 3 2 2 2 4 2 2 2" xfId="11716"/>
    <cellStyle name="Normal 5 3 2 2 2 4 2 3" xfId="5926"/>
    <cellStyle name="Normal 5 3 2 2 2 4 2 3 2" xfId="13646"/>
    <cellStyle name="Normal 5 3 2 2 2 4 2 4" xfId="7856"/>
    <cellStyle name="Normal 5 3 2 2 2 4 2 4 2" xfId="15576"/>
    <cellStyle name="Normal 5 3 2 2 2 4 2 5" xfId="9786"/>
    <cellStyle name="Normal 5 3 2 2 2 4 3" xfId="2942"/>
    <cellStyle name="Normal 5 3 2 2 2 4 3 2" xfId="10752"/>
    <cellStyle name="Normal 5 3 2 2 2 4 4" xfId="4962"/>
    <cellStyle name="Normal 5 3 2 2 2 4 4 2" xfId="12682"/>
    <cellStyle name="Normal 5 3 2 2 2 4 5" xfId="6892"/>
    <cellStyle name="Normal 5 3 2 2 2 4 5 2" xfId="14612"/>
    <cellStyle name="Normal 5 3 2 2 2 4 6" xfId="8822"/>
    <cellStyle name="Normal 5 3 2 2 2 5" xfId="1491"/>
    <cellStyle name="Normal 5 3 2 2 2 5 2" xfId="3424"/>
    <cellStyle name="Normal 5 3 2 2 2 5 2 2" xfId="11234"/>
    <cellStyle name="Normal 5 3 2 2 2 5 3" xfId="5444"/>
    <cellStyle name="Normal 5 3 2 2 2 5 3 2" xfId="13164"/>
    <cellStyle name="Normal 5 3 2 2 2 5 4" xfId="7374"/>
    <cellStyle name="Normal 5 3 2 2 2 5 4 2" xfId="15094"/>
    <cellStyle name="Normal 5 3 2 2 2 5 5" xfId="9304"/>
    <cellStyle name="Normal 5 3 2 2 2 6" xfId="2460"/>
    <cellStyle name="Normal 5 3 2 2 2 6 2" xfId="10270"/>
    <cellStyle name="Normal 5 3 2 2 2 7" xfId="4480"/>
    <cellStyle name="Normal 5 3 2 2 2 7 2" xfId="12200"/>
    <cellStyle name="Normal 5 3 2 2 2 8" xfId="6410"/>
    <cellStyle name="Normal 5 3 2 2 2 8 2" xfId="14130"/>
    <cellStyle name="Normal 5 3 2 2 2 9" xfId="8340"/>
    <cellStyle name="Normal 5 3 2 2 3" xfId="517"/>
    <cellStyle name="Normal 5 3 2 2 3 2" xfId="1065"/>
    <cellStyle name="Normal 5 3 2 2 3 2 2" xfId="2053"/>
    <cellStyle name="Normal 5 3 2 2 3 2 2 2" xfId="3986"/>
    <cellStyle name="Normal 5 3 2 2 3 2 2 2 2" xfId="11796"/>
    <cellStyle name="Normal 5 3 2 2 3 2 2 3" xfId="6006"/>
    <cellStyle name="Normal 5 3 2 2 3 2 2 3 2" xfId="13726"/>
    <cellStyle name="Normal 5 3 2 2 3 2 2 4" xfId="7936"/>
    <cellStyle name="Normal 5 3 2 2 3 2 2 4 2" xfId="15656"/>
    <cellStyle name="Normal 5 3 2 2 3 2 2 5" xfId="9866"/>
    <cellStyle name="Normal 5 3 2 2 3 2 3" xfId="3022"/>
    <cellStyle name="Normal 5 3 2 2 3 2 3 2" xfId="10832"/>
    <cellStyle name="Normal 5 3 2 2 3 2 4" xfId="5042"/>
    <cellStyle name="Normal 5 3 2 2 3 2 4 2" xfId="12762"/>
    <cellStyle name="Normal 5 3 2 2 3 2 5" xfId="6972"/>
    <cellStyle name="Normal 5 3 2 2 3 2 5 2" xfId="14692"/>
    <cellStyle name="Normal 5 3 2 2 3 2 6" xfId="8902"/>
    <cellStyle name="Normal 5 3 2 2 3 3" xfId="1571"/>
    <cellStyle name="Normal 5 3 2 2 3 3 2" xfId="3504"/>
    <cellStyle name="Normal 5 3 2 2 3 3 2 2" xfId="11314"/>
    <cellStyle name="Normal 5 3 2 2 3 3 3" xfId="5524"/>
    <cellStyle name="Normal 5 3 2 2 3 3 3 2" xfId="13244"/>
    <cellStyle name="Normal 5 3 2 2 3 3 4" xfId="7454"/>
    <cellStyle name="Normal 5 3 2 2 3 3 4 2" xfId="15174"/>
    <cellStyle name="Normal 5 3 2 2 3 3 5" xfId="9384"/>
    <cellStyle name="Normal 5 3 2 2 3 4" xfId="2540"/>
    <cellStyle name="Normal 5 3 2 2 3 4 2" xfId="10350"/>
    <cellStyle name="Normal 5 3 2 2 3 5" xfId="4560"/>
    <cellStyle name="Normal 5 3 2 2 3 5 2" xfId="12280"/>
    <cellStyle name="Normal 5 3 2 2 3 6" xfId="6490"/>
    <cellStyle name="Normal 5 3 2 2 3 6 2" xfId="14210"/>
    <cellStyle name="Normal 5 3 2 2 3 7" xfId="8420"/>
    <cellStyle name="Normal 5 3 2 2 4" xfId="679"/>
    <cellStyle name="Normal 5 3 2 2 4 2" xfId="1226"/>
    <cellStyle name="Normal 5 3 2 2 4 2 2" xfId="2213"/>
    <cellStyle name="Normal 5 3 2 2 4 2 2 2" xfId="4146"/>
    <cellStyle name="Normal 5 3 2 2 4 2 2 2 2" xfId="11956"/>
    <cellStyle name="Normal 5 3 2 2 4 2 2 3" xfId="6166"/>
    <cellStyle name="Normal 5 3 2 2 4 2 2 3 2" xfId="13886"/>
    <cellStyle name="Normal 5 3 2 2 4 2 2 4" xfId="8096"/>
    <cellStyle name="Normal 5 3 2 2 4 2 2 4 2" xfId="15816"/>
    <cellStyle name="Normal 5 3 2 2 4 2 2 5" xfId="10026"/>
    <cellStyle name="Normal 5 3 2 2 4 2 3" xfId="3183"/>
    <cellStyle name="Normal 5 3 2 2 4 2 3 2" xfId="10993"/>
    <cellStyle name="Normal 5 3 2 2 4 2 4" xfId="5203"/>
    <cellStyle name="Normal 5 3 2 2 4 2 4 2" xfId="12923"/>
    <cellStyle name="Normal 5 3 2 2 4 2 5" xfId="7133"/>
    <cellStyle name="Normal 5 3 2 2 4 2 5 2" xfId="14853"/>
    <cellStyle name="Normal 5 3 2 2 4 2 6" xfId="9063"/>
    <cellStyle name="Normal 5 3 2 2 4 3" xfId="1732"/>
    <cellStyle name="Normal 5 3 2 2 4 3 2" xfId="3665"/>
    <cellStyle name="Normal 5 3 2 2 4 3 2 2" xfId="11475"/>
    <cellStyle name="Normal 5 3 2 2 4 3 3" xfId="5685"/>
    <cellStyle name="Normal 5 3 2 2 4 3 3 2" xfId="13405"/>
    <cellStyle name="Normal 5 3 2 2 4 3 4" xfId="7615"/>
    <cellStyle name="Normal 5 3 2 2 4 3 4 2" xfId="15335"/>
    <cellStyle name="Normal 5 3 2 2 4 3 5" xfId="9545"/>
    <cellStyle name="Normal 5 3 2 2 4 4" xfId="2701"/>
    <cellStyle name="Normal 5 3 2 2 4 4 2" xfId="10511"/>
    <cellStyle name="Normal 5 3 2 2 4 5" xfId="4721"/>
    <cellStyle name="Normal 5 3 2 2 4 5 2" xfId="12441"/>
    <cellStyle name="Normal 5 3 2 2 4 6" xfId="6651"/>
    <cellStyle name="Normal 5 3 2 2 4 6 2" xfId="14371"/>
    <cellStyle name="Normal 5 3 2 2 4 7" xfId="8581"/>
    <cellStyle name="Normal 5 3 2 2 5" xfId="905"/>
    <cellStyle name="Normal 5 3 2 2 5 2" xfId="1893"/>
    <cellStyle name="Normal 5 3 2 2 5 2 2" xfId="3826"/>
    <cellStyle name="Normal 5 3 2 2 5 2 2 2" xfId="11636"/>
    <cellStyle name="Normal 5 3 2 2 5 2 3" xfId="5846"/>
    <cellStyle name="Normal 5 3 2 2 5 2 3 2" xfId="13566"/>
    <cellStyle name="Normal 5 3 2 2 5 2 4" xfId="7776"/>
    <cellStyle name="Normal 5 3 2 2 5 2 4 2" xfId="15496"/>
    <cellStyle name="Normal 5 3 2 2 5 2 5" xfId="9706"/>
    <cellStyle name="Normal 5 3 2 2 5 3" xfId="2862"/>
    <cellStyle name="Normal 5 3 2 2 5 3 2" xfId="10672"/>
    <cellStyle name="Normal 5 3 2 2 5 4" xfId="4882"/>
    <cellStyle name="Normal 5 3 2 2 5 4 2" xfId="12602"/>
    <cellStyle name="Normal 5 3 2 2 5 5" xfId="6812"/>
    <cellStyle name="Normal 5 3 2 2 5 5 2" xfId="14532"/>
    <cellStyle name="Normal 5 3 2 2 5 6" xfId="8742"/>
    <cellStyle name="Normal 5 3 2 2 6" xfId="1411"/>
    <cellStyle name="Normal 5 3 2 2 6 2" xfId="3344"/>
    <cellStyle name="Normal 5 3 2 2 6 2 2" xfId="11154"/>
    <cellStyle name="Normal 5 3 2 2 6 3" xfId="5364"/>
    <cellStyle name="Normal 5 3 2 2 6 3 2" xfId="13084"/>
    <cellStyle name="Normal 5 3 2 2 6 4" xfId="7294"/>
    <cellStyle name="Normal 5 3 2 2 6 4 2" xfId="15014"/>
    <cellStyle name="Normal 5 3 2 2 6 5" xfId="9224"/>
    <cellStyle name="Normal 5 3 2 2 7" xfId="2380"/>
    <cellStyle name="Normal 5 3 2 2 7 2" xfId="10190"/>
    <cellStyle name="Normal 5 3 2 2 8" xfId="4400"/>
    <cellStyle name="Normal 5 3 2 2 8 2" xfId="12120"/>
    <cellStyle name="Normal 5 3 2 2 9" xfId="6330"/>
    <cellStyle name="Normal 5 3 2 2 9 2" xfId="14050"/>
    <cellStyle name="Normal 5 3 2 3" xfId="397"/>
    <cellStyle name="Normal 5 3 2 3 2" xfId="557"/>
    <cellStyle name="Normal 5 3 2 3 2 2" xfId="1105"/>
    <cellStyle name="Normal 5 3 2 3 2 2 2" xfId="2093"/>
    <cellStyle name="Normal 5 3 2 3 2 2 2 2" xfId="4026"/>
    <cellStyle name="Normal 5 3 2 3 2 2 2 2 2" xfId="11836"/>
    <cellStyle name="Normal 5 3 2 3 2 2 2 3" xfId="6046"/>
    <cellStyle name="Normal 5 3 2 3 2 2 2 3 2" xfId="13766"/>
    <cellStyle name="Normal 5 3 2 3 2 2 2 4" xfId="7976"/>
    <cellStyle name="Normal 5 3 2 3 2 2 2 4 2" xfId="15696"/>
    <cellStyle name="Normal 5 3 2 3 2 2 2 5" xfId="9906"/>
    <cellStyle name="Normal 5 3 2 3 2 2 3" xfId="3062"/>
    <cellStyle name="Normal 5 3 2 3 2 2 3 2" xfId="10872"/>
    <cellStyle name="Normal 5 3 2 3 2 2 4" xfId="5082"/>
    <cellStyle name="Normal 5 3 2 3 2 2 4 2" xfId="12802"/>
    <cellStyle name="Normal 5 3 2 3 2 2 5" xfId="7012"/>
    <cellStyle name="Normal 5 3 2 3 2 2 5 2" xfId="14732"/>
    <cellStyle name="Normal 5 3 2 3 2 2 6" xfId="8942"/>
    <cellStyle name="Normal 5 3 2 3 2 3" xfId="1611"/>
    <cellStyle name="Normal 5 3 2 3 2 3 2" xfId="3544"/>
    <cellStyle name="Normal 5 3 2 3 2 3 2 2" xfId="11354"/>
    <cellStyle name="Normal 5 3 2 3 2 3 3" xfId="5564"/>
    <cellStyle name="Normal 5 3 2 3 2 3 3 2" xfId="13284"/>
    <cellStyle name="Normal 5 3 2 3 2 3 4" xfId="7494"/>
    <cellStyle name="Normal 5 3 2 3 2 3 4 2" xfId="15214"/>
    <cellStyle name="Normal 5 3 2 3 2 3 5" xfId="9424"/>
    <cellStyle name="Normal 5 3 2 3 2 4" xfId="2580"/>
    <cellStyle name="Normal 5 3 2 3 2 4 2" xfId="10390"/>
    <cellStyle name="Normal 5 3 2 3 2 5" xfId="4600"/>
    <cellStyle name="Normal 5 3 2 3 2 5 2" xfId="12320"/>
    <cellStyle name="Normal 5 3 2 3 2 6" xfId="6530"/>
    <cellStyle name="Normal 5 3 2 3 2 6 2" xfId="14250"/>
    <cellStyle name="Normal 5 3 2 3 2 7" xfId="8460"/>
    <cellStyle name="Normal 5 3 2 3 3" xfId="719"/>
    <cellStyle name="Normal 5 3 2 3 3 2" xfId="1266"/>
    <cellStyle name="Normal 5 3 2 3 3 2 2" xfId="2253"/>
    <cellStyle name="Normal 5 3 2 3 3 2 2 2" xfId="4186"/>
    <cellStyle name="Normal 5 3 2 3 3 2 2 2 2" xfId="11996"/>
    <cellStyle name="Normal 5 3 2 3 3 2 2 3" xfId="6206"/>
    <cellStyle name="Normal 5 3 2 3 3 2 2 3 2" xfId="13926"/>
    <cellStyle name="Normal 5 3 2 3 3 2 2 4" xfId="8136"/>
    <cellStyle name="Normal 5 3 2 3 3 2 2 4 2" xfId="15856"/>
    <cellStyle name="Normal 5 3 2 3 3 2 2 5" xfId="10066"/>
    <cellStyle name="Normal 5 3 2 3 3 2 3" xfId="3223"/>
    <cellStyle name="Normal 5 3 2 3 3 2 3 2" xfId="11033"/>
    <cellStyle name="Normal 5 3 2 3 3 2 4" xfId="5243"/>
    <cellStyle name="Normal 5 3 2 3 3 2 4 2" xfId="12963"/>
    <cellStyle name="Normal 5 3 2 3 3 2 5" xfId="7173"/>
    <cellStyle name="Normal 5 3 2 3 3 2 5 2" xfId="14893"/>
    <cellStyle name="Normal 5 3 2 3 3 2 6" xfId="9103"/>
    <cellStyle name="Normal 5 3 2 3 3 3" xfId="1772"/>
    <cellStyle name="Normal 5 3 2 3 3 3 2" xfId="3705"/>
    <cellStyle name="Normal 5 3 2 3 3 3 2 2" xfId="11515"/>
    <cellStyle name="Normal 5 3 2 3 3 3 3" xfId="5725"/>
    <cellStyle name="Normal 5 3 2 3 3 3 3 2" xfId="13445"/>
    <cellStyle name="Normal 5 3 2 3 3 3 4" xfId="7655"/>
    <cellStyle name="Normal 5 3 2 3 3 3 4 2" xfId="15375"/>
    <cellStyle name="Normal 5 3 2 3 3 3 5" xfId="9585"/>
    <cellStyle name="Normal 5 3 2 3 3 4" xfId="2741"/>
    <cellStyle name="Normal 5 3 2 3 3 4 2" xfId="10551"/>
    <cellStyle name="Normal 5 3 2 3 3 5" xfId="4761"/>
    <cellStyle name="Normal 5 3 2 3 3 5 2" xfId="12481"/>
    <cellStyle name="Normal 5 3 2 3 3 6" xfId="6691"/>
    <cellStyle name="Normal 5 3 2 3 3 6 2" xfId="14411"/>
    <cellStyle name="Normal 5 3 2 3 3 7" xfId="8621"/>
    <cellStyle name="Normal 5 3 2 3 4" xfId="945"/>
    <cellStyle name="Normal 5 3 2 3 4 2" xfId="1933"/>
    <cellStyle name="Normal 5 3 2 3 4 2 2" xfId="3866"/>
    <cellStyle name="Normal 5 3 2 3 4 2 2 2" xfId="11676"/>
    <cellStyle name="Normal 5 3 2 3 4 2 3" xfId="5886"/>
    <cellStyle name="Normal 5 3 2 3 4 2 3 2" xfId="13606"/>
    <cellStyle name="Normal 5 3 2 3 4 2 4" xfId="7816"/>
    <cellStyle name="Normal 5 3 2 3 4 2 4 2" xfId="15536"/>
    <cellStyle name="Normal 5 3 2 3 4 2 5" xfId="9746"/>
    <cellStyle name="Normal 5 3 2 3 4 3" xfId="2902"/>
    <cellStyle name="Normal 5 3 2 3 4 3 2" xfId="10712"/>
    <cellStyle name="Normal 5 3 2 3 4 4" xfId="4922"/>
    <cellStyle name="Normal 5 3 2 3 4 4 2" xfId="12642"/>
    <cellStyle name="Normal 5 3 2 3 4 5" xfId="6852"/>
    <cellStyle name="Normal 5 3 2 3 4 5 2" xfId="14572"/>
    <cellStyle name="Normal 5 3 2 3 4 6" xfId="8782"/>
    <cellStyle name="Normal 5 3 2 3 5" xfId="1451"/>
    <cellStyle name="Normal 5 3 2 3 5 2" xfId="3384"/>
    <cellStyle name="Normal 5 3 2 3 5 2 2" xfId="11194"/>
    <cellStyle name="Normal 5 3 2 3 5 3" xfId="5404"/>
    <cellStyle name="Normal 5 3 2 3 5 3 2" xfId="13124"/>
    <cellStyle name="Normal 5 3 2 3 5 4" xfId="7334"/>
    <cellStyle name="Normal 5 3 2 3 5 4 2" xfId="15054"/>
    <cellStyle name="Normal 5 3 2 3 5 5" xfId="9264"/>
    <cellStyle name="Normal 5 3 2 3 6" xfId="2420"/>
    <cellStyle name="Normal 5 3 2 3 6 2" xfId="10230"/>
    <cellStyle name="Normal 5 3 2 3 7" xfId="4440"/>
    <cellStyle name="Normal 5 3 2 3 7 2" xfId="12160"/>
    <cellStyle name="Normal 5 3 2 3 8" xfId="6370"/>
    <cellStyle name="Normal 5 3 2 3 8 2" xfId="14090"/>
    <cellStyle name="Normal 5 3 2 3 9" xfId="8300"/>
    <cellStyle name="Normal 5 3 2 4" xfId="477"/>
    <cellStyle name="Normal 5 3 2 4 2" xfId="1025"/>
    <cellStyle name="Normal 5 3 2 4 2 2" xfId="2013"/>
    <cellStyle name="Normal 5 3 2 4 2 2 2" xfId="3946"/>
    <cellStyle name="Normal 5 3 2 4 2 2 2 2" xfId="11756"/>
    <cellStyle name="Normal 5 3 2 4 2 2 3" xfId="5966"/>
    <cellStyle name="Normal 5 3 2 4 2 2 3 2" xfId="13686"/>
    <cellStyle name="Normal 5 3 2 4 2 2 4" xfId="7896"/>
    <cellStyle name="Normal 5 3 2 4 2 2 4 2" xfId="15616"/>
    <cellStyle name="Normal 5 3 2 4 2 2 5" xfId="9826"/>
    <cellStyle name="Normal 5 3 2 4 2 3" xfId="2982"/>
    <cellStyle name="Normal 5 3 2 4 2 3 2" xfId="10792"/>
    <cellStyle name="Normal 5 3 2 4 2 4" xfId="5002"/>
    <cellStyle name="Normal 5 3 2 4 2 4 2" xfId="12722"/>
    <cellStyle name="Normal 5 3 2 4 2 5" xfId="6932"/>
    <cellStyle name="Normal 5 3 2 4 2 5 2" xfId="14652"/>
    <cellStyle name="Normal 5 3 2 4 2 6" xfId="8862"/>
    <cellStyle name="Normal 5 3 2 4 3" xfId="1531"/>
    <cellStyle name="Normal 5 3 2 4 3 2" xfId="3464"/>
    <cellStyle name="Normal 5 3 2 4 3 2 2" xfId="11274"/>
    <cellStyle name="Normal 5 3 2 4 3 3" xfId="5484"/>
    <cellStyle name="Normal 5 3 2 4 3 3 2" xfId="13204"/>
    <cellStyle name="Normal 5 3 2 4 3 4" xfId="7414"/>
    <cellStyle name="Normal 5 3 2 4 3 4 2" xfId="15134"/>
    <cellStyle name="Normal 5 3 2 4 3 5" xfId="9344"/>
    <cellStyle name="Normal 5 3 2 4 4" xfId="2500"/>
    <cellStyle name="Normal 5 3 2 4 4 2" xfId="10310"/>
    <cellStyle name="Normal 5 3 2 4 5" xfId="4520"/>
    <cellStyle name="Normal 5 3 2 4 5 2" xfId="12240"/>
    <cellStyle name="Normal 5 3 2 4 6" xfId="6450"/>
    <cellStyle name="Normal 5 3 2 4 6 2" xfId="14170"/>
    <cellStyle name="Normal 5 3 2 4 7" xfId="8380"/>
    <cellStyle name="Normal 5 3 2 5" xfId="639"/>
    <cellStyle name="Normal 5 3 2 5 2" xfId="1186"/>
    <cellStyle name="Normal 5 3 2 5 2 2" xfId="2173"/>
    <cellStyle name="Normal 5 3 2 5 2 2 2" xfId="4106"/>
    <cellStyle name="Normal 5 3 2 5 2 2 2 2" xfId="11916"/>
    <cellStyle name="Normal 5 3 2 5 2 2 3" xfId="6126"/>
    <cellStyle name="Normal 5 3 2 5 2 2 3 2" xfId="13846"/>
    <cellStyle name="Normal 5 3 2 5 2 2 4" xfId="8056"/>
    <cellStyle name="Normal 5 3 2 5 2 2 4 2" xfId="15776"/>
    <cellStyle name="Normal 5 3 2 5 2 2 5" xfId="9986"/>
    <cellStyle name="Normal 5 3 2 5 2 3" xfId="3143"/>
    <cellStyle name="Normal 5 3 2 5 2 3 2" xfId="10953"/>
    <cellStyle name="Normal 5 3 2 5 2 4" xfId="5163"/>
    <cellStyle name="Normal 5 3 2 5 2 4 2" xfId="12883"/>
    <cellStyle name="Normal 5 3 2 5 2 5" xfId="7093"/>
    <cellStyle name="Normal 5 3 2 5 2 5 2" xfId="14813"/>
    <cellStyle name="Normal 5 3 2 5 2 6" xfId="9023"/>
    <cellStyle name="Normal 5 3 2 5 3" xfId="1692"/>
    <cellStyle name="Normal 5 3 2 5 3 2" xfId="3625"/>
    <cellStyle name="Normal 5 3 2 5 3 2 2" xfId="11435"/>
    <cellStyle name="Normal 5 3 2 5 3 3" xfId="5645"/>
    <cellStyle name="Normal 5 3 2 5 3 3 2" xfId="13365"/>
    <cellStyle name="Normal 5 3 2 5 3 4" xfId="7575"/>
    <cellStyle name="Normal 5 3 2 5 3 4 2" xfId="15295"/>
    <cellStyle name="Normal 5 3 2 5 3 5" xfId="9505"/>
    <cellStyle name="Normal 5 3 2 5 4" xfId="2661"/>
    <cellStyle name="Normal 5 3 2 5 4 2" xfId="10471"/>
    <cellStyle name="Normal 5 3 2 5 5" xfId="4681"/>
    <cellStyle name="Normal 5 3 2 5 5 2" xfId="12401"/>
    <cellStyle name="Normal 5 3 2 5 6" xfId="6611"/>
    <cellStyle name="Normal 5 3 2 5 6 2" xfId="14331"/>
    <cellStyle name="Normal 5 3 2 5 7" xfId="8541"/>
    <cellStyle name="Normal 5 3 2 6" xfId="857"/>
    <cellStyle name="Normal 5 3 2 6 2" xfId="1853"/>
    <cellStyle name="Normal 5 3 2 6 2 2" xfId="3786"/>
    <cellStyle name="Normal 5 3 2 6 2 2 2" xfId="11596"/>
    <cellStyle name="Normal 5 3 2 6 2 3" xfId="5806"/>
    <cellStyle name="Normal 5 3 2 6 2 3 2" xfId="13526"/>
    <cellStyle name="Normal 5 3 2 6 2 4" xfId="7736"/>
    <cellStyle name="Normal 5 3 2 6 2 4 2" xfId="15456"/>
    <cellStyle name="Normal 5 3 2 6 2 5" xfId="9666"/>
    <cellStyle name="Normal 5 3 2 6 3" xfId="2822"/>
    <cellStyle name="Normal 5 3 2 6 3 2" xfId="10632"/>
    <cellStyle name="Normal 5 3 2 6 4" xfId="4842"/>
    <cellStyle name="Normal 5 3 2 6 4 2" xfId="12562"/>
    <cellStyle name="Normal 5 3 2 6 5" xfId="6772"/>
    <cellStyle name="Normal 5 3 2 6 5 2" xfId="14492"/>
    <cellStyle name="Normal 5 3 2 6 6" xfId="8702"/>
    <cellStyle name="Normal 5 3 2 7" xfId="1371"/>
    <cellStyle name="Normal 5 3 2 7 2" xfId="3304"/>
    <cellStyle name="Normal 5 3 2 7 2 2" xfId="11114"/>
    <cellStyle name="Normal 5 3 2 7 3" xfId="5324"/>
    <cellStyle name="Normal 5 3 2 7 3 2" xfId="13044"/>
    <cellStyle name="Normal 5 3 2 7 4" xfId="7254"/>
    <cellStyle name="Normal 5 3 2 7 4 2" xfId="14974"/>
    <cellStyle name="Normal 5 3 2 7 5" xfId="9184"/>
    <cellStyle name="Normal 5 3 2 8" xfId="2340"/>
    <cellStyle name="Normal 5 3 2 8 2" xfId="10150"/>
    <cellStyle name="Normal 5 3 2 9" xfId="4360"/>
    <cellStyle name="Normal 5 3 2 9 2" xfId="12080"/>
    <cellStyle name="Normal 5 3 3" xfId="337"/>
    <cellStyle name="Normal 5 3 3 10" xfId="8240"/>
    <cellStyle name="Normal 5 3 3 2" xfId="417"/>
    <cellStyle name="Normal 5 3 3 2 2" xfId="577"/>
    <cellStyle name="Normal 5 3 3 2 2 2" xfId="1125"/>
    <cellStyle name="Normal 5 3 3 2 2 2 2" xfId="2113"/>
    <cellStyle name="Normal 5 3 3 2 2 2 2 2" xfId="4046"/>
    <cellStyle name="Normal 5 3 3 2 2 2 2 2 2" xfId="11856"/>
    <cellStyle name="Normal 5 3 3 2 2 2 2 3" xfId="6066"/>
    <cellStyle name="Normal 5 3 3 2 2 2 2 3 2" xfId="13786"/>
    <cellStyle name="Normal 5 3 3 2 2 2 2 4" xfId="7996"/>
    <cellStyle name="Normal 5 3 3 2 2 2 2 4 2" xfId="15716"/>
    <cellStyle name="Normal 5 3 3 2 2 2 2 5" xfId="9926"/>
    <cellStyle name="Normal 5 3 3 2 2 2 3" xfId="3082"/>
    <cellStyle name="Normal 5 3 3 2 2 2 3 2" xfId="10892"/>
    <cellStyle name="Normal 5 3 3 2 2 2 4" xfId="5102"/>
    <cellStyle name="Normal 5 3 3 2 2 2 4 2" xfId="12822"/>
    <cellStyle name="Normal 5 3 3 2 2 2 5" xfId="7032"/>
    <cellStyle name="Normal 5 3 3 2 2 2 5 2" xfId="14752"/>
    <cellStyle name="Normal 5 3 3 2 2 2 6" xfId="8962"/>
    <cellStyle name="Normal 5 3 3 2 2 3" xfId="1631"/>
    <cellStyle name="Normal 5 3 3 2 2 3 2" xfId="3564"/>
    <cellStyle name="Normal 5 3 3 2 2 3 2 2" xfId="11374"/>
    <cellStyle name="Normal 5 3 3 2 2 3 3" xfId="5584"/>
    <cellStyle name="Normal 5 3 3 2 2 3 3 2" xfId="13304"/>
    <cellStyle name="Normal 5 3 3 2 2 3 4" xfId="7514"/>
    <cellStyle name="Normal 5 3 3 2 2 3 4 2" xfId="15234"/>
    <cellStyle name="Normal 5 3 3 2 2 3 5" xfId="9444"/>
    <cellStyle name="Normal 5 3 3 2 2 4" xfId="2600"/>
    <cellStyle name="Normal 5 3 3 2 2 4 2" xfId="10410"/>
    <cellStyle name="Normal 5 3 3 2 2 5" xfId="4620"/>
    <cellStyle name="Normal 5 3 3 2 2 5 2" xfId="12340"/>
    <cellStyle name="Normal 5 3 3 2 2 6" xfId="6550"/>
    <cellStyle name="Normal 5 3 3 2 2 6 2" xfId="14270"/>
    <cellStyle name="Normal 5 3 3 2 2 7" xfId="8480"/>
    <cellStyle name="Normal 5 3 3 2 3" xfId="739"/>
    <cellStyle name="Normal 5 3 3 2 3 2" xfId="1286"/>
    <cellStyle name="Normal 5 3 3 2 3 2 2" xfId="2273"/>
    <cellStyle name="Normal 5 3 3 2 3 2 2 2" xfId="4206"/>
    <cellStyle name="Normal 5 3 3 2 3 2 2 2 2" xfId="12016"/>
    <cellStyle name="Normal 5 3 3 2 3 2 2 3" xfId="6226"/>
    <cellStyle name="Normal 5 3 3 2 3 2 2 3 2" xfId="13946"/>
    <cellStyle name="Normal 5 3 3 2 3 2 2 4" xfId="8156"/>
    <cellStyle name="Normal 5 3 3 2 3 2 2 4 2" xfId="15876"/>
    <cellStyle name="Normal 5 3 3 2 3 2 2 5" xfId="10086"/>
    <cellStyle name="Normal 5 3 3 2 3 2 3" xfId="3243"/>
    <cellStyle name="Normal 5 3 3 2 3 2 3 2" xfId="11053"/>
    <cellStyle name="Normal 5 3 3 2 3 2 4" xfId="5263"/>
    <cellStyle name="Normal 5 3 3 2 3 2 4 2" xfId="12983"/>
    <cellStyle name="Normal 5 3 3 2 3 2 5" xfId="7193"/>
    <cellStyle name="Normal 5 3 3 2 3 2 5 2" xfId="14913"/>
    <cellStyle name="Normal 5 3 3 2 3 2 6" xfId="9123"/>
    <cellStyle name="Normal 5 3 3 2 3 3" xfId="1792"/>
    <cellStyle name="Normal 5 3 3 2 3 3 2" xfId="3725"/>
    <cellStyle name="Normal 5 3 3 2 3 3 2 2" xfId="11535"/>
    <cellStyle name="Normal 5 3 3 2 3 3 3" xfId="5745"/>
    <cellStyle name="Normal 5 3 3 2 3 3 3 2" xfId="13465"/>
    <cellStyle name="Normal 5 3 3 2 3 3 4" xfId="7675"/>
    <cellStyle name="Normal 5 3 3 2 3 3 4 2" xfId="15395"/>
    <cellStyle name="Normal 5 3 3 2 3 3 5" xfId="9605"/>
    <cellStyle name="Normal 5 3 3 2 3 4" xfId="2761"/>
    <cellStyle name="Normal 5 3 3 2 3 4 2" xfId="10571"/>
    <cellStyle name="Normal 5 3 3 2 3 5" xfId="4781"/>
    <cellStyle name="Normal 5 3 3 2 3 5 2" xfId="12501"/>
    <cellStyle name="Normal 5 3 3 2 3 6" xfId="6711"/>
    <cellStyle name="Normal 5 3 3 2 3 6 2" xfId="14431"/>
    <cellStyle name="Normal 5 3 3 2 3 7" xfId="8641"/>
    <cellStyle name="Normal 5 3 3 2 4" xfId="965"/>
    <cellStyle name="Normal 5 3 3 2 4 2" xfId="1953"/>
    <cellStyle name="Normal 5 3 3 2 4 2 2" xfId="3886"/>
    <cellStyle name="Normal 5 3 3 2 4 2 2 2" xfId="11696"/>
    <cellStyle name="Normal 5 3 3 2 4 2 3" xfId="5906"/>
    <cellStyle name="Normal 5 3 3 2 4 2 3 2" xfId="13626"/>
    <cellStyle name="Normal 5 3 3 2 4 2 4" xfId="7836"/>
    <cellStyle name="Normal 5 3 3 2 4 2 4 2" xfId="15556"/>
    <cellStyle name="Normal 5 3 3 2 4 2 5" xfId="9766"/>
    <cellStyle name="Normal 5 3 3 2 4 3" xfId="2922"/>
    <cellStyle name="Normal 5 3 3 2 4 3 2" xfId="10732"/>
    <cellStyle name="Normal 5 3 3 2 4 4" xfId="4942"/>
    <cellStyle name="Normal 5 3 3 2 4 4 2" xfId="12662"/>
    <cellStyle name="Normal 5 3 3 2 4 5" xfId="6872"/>
    <cellStyle name="Normal 5 3 3 2 4 5 2" xfId="14592"/>
    <cellStyle name="Normal 5 3 3 2 4 6" xfId="8802"/>
    <cellStyle name="Normal 5 3 3 2 5" xfId="1471"/>
    <cellStyle name="Normal 5 3 3 2 5 2" xfId="3404"/>
    <cellStyle name="Normal 5 3 3 2 5 2 2" xfId="11214"/>
    <cellStyle name="Normal 5 3 3 2 5 3" xfId="5424"/>
    <cellStyle name="Normal 5 3 3 2 5 3 2" xfId="13144"/>
    <cellStyle name="Normal 5 3 3 2 5 4" xfId="7354"/>
    <cellStyle name="Normal 5 3 3 2 5 4 2" xfId="15074"/>
    <cellStyle name="Normal 5 3 3 2 5 5" xfId="9284"/>
    <cellStyle name="Normal 5 3 3 2 6" xfId="2440"/>
    <cellStyle name="Normal 5 3 3 2 6 2" xfId="10250"/>
    <cellStyle name="Normal 5 3 3 2 7" xfId="4460"/>
    <cellStyle name="Normal 5 3 3 2 7 2" xfId="12180"/>
    <cellStyle name="Normal 5 3 3 2 8" xfId="6390"/>
    <cellStyle name="Normal 5 3 3 2 8 2" xfId="14110"/>
    <cellStyle name="Normal 5 3 3 2 9" xfId="8320"/>
    <cellStyle name="Normal 5 3 3 3" xfId="497"/>
    <cellStyle name="Normal 5 3 3 3 2" xfId="1045"/>
    <cellStyle name="Normal 5 3 3 3 2 2" xfId="2033"/>
    <cellStyle name="Normal 5 3 3 3 2 2 2" xfId="3966"/>
    <cellStyle name="Normal 5 3 3 3 2 2 2 2" xfId="11776"/>
    <cellStyle name="Normal 5 3 3 3 2 2 3" xfId="5986"/>
    <cellStyle name="Normal 5 3 3 3 2 2 3 2" xfId="13706"/>
    <cellStyle name="Normal 5 3 3 3 2 2 4" xfId="7916"/>
    <cellStyle name="Normal 5 3 3 3 2 2 4 2" xfId="15636"/>
    <cellStyle name="Normal 5 3 3 3 2 2 5" xfId="9846"/>
    <cellStyle name="Normal 5 3 3 3 2 3" xfId="3002"/>
    <cellStyle name="Normal 5 3 3 3 2 3 2" xfId="10812"/>
    <cellStyle name="Normal 5 3 3 3 2 4" xfId="5022"/>
    <cellStyle name="Normal 5 3 3 3 2 4 2" xfId="12742"/>
    <cellStyle name="Normal 5 3 3 3 2 5" xfId="6952"/>
    <cellStyle name="Normal 5 3 3 3 2 5 2" xfId="14672"/>
    <cellStyle name="Normal 5 3 3 3 2 6" xfId="8882"/>
    <cellStyle name="Normal 5 3 3 3 3" xfId="1551"/>
    <cellStyle name="Normal 5 3 3 3 3 2" xfId="3484"/>
    <cellStyle name="Normal 5 3 3 3 3 2 2" xfId="11294"/>
    <cellStyle name="Normal 5 3 3 3 3 3" xfId="5504"/>
    <cellStyle name="Normal 5 3 3 3 3 3 2" xfId="13224"/>
    <cellStyle name="Normal 5 3 3 3 3 4" xfId="7434"/>
    <cellStyle name="Normal 5 3 3 3 3 4 2" xfId="15154"/>
    <cellStyle name="Normal 5 3 3 3 3 5" xfId="9364"/>
    <cellStyle name="Normal 5 3 3 3 4" xfId="2520"/>
    <cellStyle name="Normal 5 3 3 3 4 2" xfId="10330"/>
    <cellStyle name="Normal 5 3 3 3 5" xfId="4540"/>
    <cellStyle name="Normal 5 3 3 3 5 2" xfId="12260"/>
    <cellStyle name="Normal 5 3 3 3 6" xfId="6470"/>
    <cellStyle name="Normal 5 3 3 3 6 2" xfId="14190"/>
    <cellStyle name="Normal 5 3 3 3 7" xfId="8400"/>
    <cellStyle name="Normal 5 3 3 4" xfId="659"/>
    <cellStyle name="Normal 5 3 3 4 2" xfId="1206"/>
    <cellStyle name="Normal 5 3 3 4 2 2" xfId="2193"/>
    <cellStyle name="Normal 5 3 3 4 2 2 2" xfId="4126"/>
    <cellStyle name="Normal 5 3 3 4 2 2 2 2" xfId="11936"/>
    <cellStyle name="Normal 5 3 3 4 2 2 3" xfId="6146"/>
    <cellStyle name="Normal 5 3 3 4 2 2 3 2" xfId="13866"/>
    <cellStyle name="Normal 5 3 3 4 2 2 4" xfId="8076"/>
    <cellStyle name="Normal 5 3 3 4 2 2 4 2" xfId="15796"/>
    <cellStyle name="Normal 5 3 3 4 2 2 5" xfId="10006"/>
    <cellStyle name="Normal 5 3 3 4 2 3" xfId="3163"/>
    <cellStyle name="Normal 5 3 3 4 2 3 2" xfId="10973"/>
    <cellStyle name="Normal 5 3 3 4 2 4" xfId="5183"/>
    <cellStyle name="Normal 5 3 3 4 2 4 2" xfId="12903"/>
    <cellStyle name="Normal 5 3 3 4 2 5" xfId="7113"/>
    <cellStyle name="Normal 5 3 3 4 2 5 2" xfId="14833"/>
    <cellStyle name="Normal 5 3 3 4 2 6" xfId="9043"/>
    <cellStyle name="Normal 5 3 3 4 3" xfId="1712"/>
    <cellStyle name="Normal 5 3 3 4 3 2" xfId="3645"/>
    <cellStyle name="Normal 5 3 3 4 3 2 2" xfId="11455"/>
    <cellStyle name="Normal 5 3 3 4 3 3" xfId="5665"/>
    <cellStyle name="Normal 5 3 3 4 3 3 2" xfId="13385"/>
    <cellStyle name="Normal 5 3 3 4 3 4" xfId="7595"/>
    <cellStyle name="Normal 5 3 3 4 3 4 2" xfId="15315"/>
    <cellStyle name="Normal 5 3 3 4 3 5" xfId="9525"/>
    <cellStyle name="Normal 5 3 3 4 4" xfId="2681"/>
    <cellStyle name="Normal 5 3 3 4 4 2" xfId="10491"/>
    <cellStyle name="Normal 5 3 3 4 5" xfId="4701"/>
    <cellStyle name="Normal 5 3 3 4 5 2" xfId="12421"/>
    <cellStyle name="Normal 5 3 3 4 6" xfId="6631"/>
    <cellStyle name="Normal 5 3 3 4 6 2" xfId="14351"/>
    <cellStyle name="Normal 5 3 3 4 7" xfId="8561"/>
    <cellStyle name="Normal 5 3 3 5" xfId="885"/>
    <cellStyle name="Normal 5 3 3 5 2" xfId="1873"/>
    <cellStyle name="Normal 5 3 3 5 2 2" xfId="3806"/>
    <cellStyle name="Normal 5 3 3 5 2 2 2" xfId="11616"/>
    <cellStyle name="Normal 5 3 3 5 2 3" xfId="5826"/>
    <cellStyle name="Normal 5 3 3 5 2 3 2" xfId="13546"/>
    <cellStyle name="Normal 5 3 3 5 2 4" xfId="7756"/>
    <cellStyle name="Normal 5 3 3 5 2 4 2" xfId="15476"/>
    <cellStyle name="Normal 5 3 3 5 2 5" xfId="9686"/>
    <cellStyle name="Normal 5 3 3 5 3" xfId="2842"/>
    <cellStyle name="Normal 5 3 3 5 3 2" xfId="10652"/>
    <cellStyle name="Normal 5 3 3 5 4" xfId="4862"/>
    <cellStyle name="Normal 5 3 3 5 4 2" xfId="12582"/>
    <cellStyle name="Normal 5 3 3 5 5" xfId="6792"/>
    <cellStyle name="Normal 5 3 3 5 5 2" xfId="14512"/>
    <cellStyle name="Normal 5 3 3 5 6" xfId="8722"/>
    <cellStyle name="Normal 5 3 3 6" xfId="1391"/>
    <cellStyle name="Normal 5 3 3 6 2" xfId="3324"/>
    <cellStyle name="Normal 5 3 3 6 2 2" xfId="11134"/>
    <cellStyle name="Normal 5 3 3 6 3" xfId="5344"/>
    <cellStyle name="Normal 5 3 3 6 3 2" xfId="13064"/>
    <cellStyle name="Normal 5 3 3 6 4" xfId="7274"/>
    <cellStyle name="Normal 5 3 3 6 4 2" xfId="14994"/>
    <cellStyle name="Normal 5 3 3 6 5" xfId="9204"/>
    <cellStyle name="Normal 5 3 3 7" xfId="2360"/>
    <cellStyle name="Normal 5 3 3 7 2" xfId="10170"/>
    <cellStyle name="Normal 5 3 3 8" xfId="4380"/>
    <cellStyle name="Normal 5 3 3 8 2" xfId="12100"/>
    <cellStyle name="Normal 5 3 3 9" xfId="6310"/>
    <cellStyle name="Normal 5 3 3 9 2" xfId="14030"/>
    <cellStyle name="Normal 5 3 4" xfId="377"/>
    <cellStyle name="Normal 5 3 4 2" xfId="537"/>
    <cellStyle name="Normal 5 3 4 2 2" xfId="1085"/>
    <cellStyle name="Normal 5 3 4 2 2 2" xfId="2073"/>
    <cellStyle name="Normal 5 3 4 2 2 2 2" xfId="4006"/>
    <cellStyle name="Normal 5 3 4 2 2 2 2 2" xfId="11816"/>
    <cellStyle name="Normal 5 3 4 2 2 2 3" xfId="6026"/>
    <cellStyle name="Normal 5 3 4 2 2 2 3 2" xfId="13746"/>
    <cellStyle name="Normal 5 3 4 2 2 2 4" xfId="7956"/>
    <cellStyle name="Normal 5 3 4 2 2 2 4 2" xfId="15676"/>
    <cellStyle name="Normal 5 3 4 2 2 2 5" xfId="9886"/>
    <cellStyle name="Normal 5 3 4 2 2 3" xfId="3042"/>
    <cellStyle name="Normal 5 3 4 2 2 3 2" xfId="10852"/>
    <cellStyle name="Normal 5 3 4 2 2 4" xfId="5062"/>
    <cellStyle name="Normal 5 3 4 2 2 4 2" xfId="12782"/>
    <cellStyle name="Normal 5 3 4 2 2 5" xfId="6992"/>
    <cellStyle name="Normal 5 3 4 2 2 5 2" xfId="14712"/>
    <cellStyle name="Normal 5 3 4 2 2 6" xfId="8922"/>
    <cellStyle name="Normal 5 3 4 2 3" xfId="1591"/>
    <cellStyle name="Normal 5 3 4 2 3 2" xfId="3524"/>
    <cellStyle name="Normal 5 3 4 2 3 2 2" xfId="11334"/>
    <cellStyle name="Normal 5 3 4 2 3 3" xfId="5544"/>
    <cellStyle name="Normal 5 3 4 2 3 3 2" xfId="13264"/>
    <cellStyle name="Normal 5 3 4 2 3 4" xfId="7474"/>
    <cellStyle name="Normal 5 3 4 2 3 4 2" xfId="15194"/>
    <cellStyle name="Normal 5 3 4 2 3 5" xfId="9404"/>
    <cellStyle name="Normal 5 3 4 2 4" xfId="2560"/>
    <cellStyle name="Normal 5 3 4 2 4 2" xfId="10370"/>
    <cellStyle name="Normal 5 3 4 2 5" xfId="4580"/>
    <cellStyle name="Normal 5 3 4 2 5 2" xfId="12300"/>
    <cellStyle name="Normal 5 3 4 2 6" xfId="6510"/>
    <cellStyle name="Normal 5 3 4 2 6 2" xfId="14230"/>
    <cellStyle name="Normal 5 3 4 2 7" xfId="8440"/>
    <cellStyle name="Normal 5 3 4 3" xfId="699"/>
    <cellStyle name="Normal 5 3 4 3 2" xfId="1246"/>
    <cellStyle name="Normal 5 3 4 3 2 2" xfId="2233"/>
    <cellStyle name="Normal 5 3 4 3 2 2 2" xfId="4166"/>
    <cellStyle name="Normal 5 3 4 3 2 2 2 2" xfId="11976"/>
    <cellStyle name="Normal 5 3 4 3 2 2 3" xfId="6186"/>
    <cellStyle name="Normal 5 3 4 3 2 2 3 2" xfId="13906"/>
    <cellStyle name="Normal 5 3 4 3 2 2 4" xfId="8116"/>
    <cellStyle name="Normal 5 3 4 3 2 2 4 2" xfId="15836"/>
    <cellStyle name="Normal 5 3 4 3 2 2 5" xfId="10046"/>
    <cellStyle name="Normal 5 3 4 3 2 3" xfId="3203"/>
    <cellStyle name="Normal 5 3 4 3 2 3 2" xfId="11013"/>
    <cellStyle name="Normal 5 3 4 3 2 4" xfId="5223"/>
    <cellStyle name="Normal 5 3 4 3 2 4 2" xfId="12943"/>
    <cellStyle name="Normal 5 3 4 3 2 5" xfId="7153"/>
    <cellStyle name="Normal 5 3 4 3 2 5 2" xfId="14873"/>
    <cellStyle name="Normal 5 3 4 3 2 6" xfId="9083"/>
    <cellStyle name="Normal 5 3 4 3 3" xfId="1752"/>
    <cellStyle name="Normal 5 3 4 3 3 2" xfId="3685"/>
    <cellStyle name="Normal 5 3 4 3 3 2 2" xfId="11495"/>
    <cellStyle name="Normal 5 3 4 3 3 3" xfId="5705"/>
    <cellStyle name="Normal 5 3 4 3 3 3 2" xfId="13425"/>
    <cellStyle name="Normal 5 3 4 3 3 4" xfId="7635"/>
    <cellStyle name="Normal 5 3 4 3 3 4 2" xfId="15355"/>
    <cellStyle name="Normal 5 3 4 3 3 5" xfId="9565"/>
    <cellStyle name="Normal 5 3 4 3 4" xfId="2721"/>
    <cellStyle name="Normal 5 3 4 3 4 2" xfId="10531"/>
    <cellStyle name="Normal 5 3 4 3 5" xfId="4741"/>
    <cellStyle name="Normal 5 3 4 3 5 2" xfId="12461"/>
    <cellStyle name="Normal 5 3 4 3 6" xfId="6671"/>
    <cellStyle name="Normal 5 3 4 3 6 2" xfId="14391"/>
    <cellStyle name="Normal 5 3 4 3 7" xfId="8601"/>
    <cellStyle name="Normal 5 3 4 4" xfId="925"/>
    <cellStyle name="Normal 5 3 4 4 2" xfId="1913"/>
    <cellStyle name="Normal 5 3 4 4 2 2" xfId="3846"/>
    <cellStyle name="Normal 5 3 4 4 2 2 2" xfId="11656"/>
    <cellStyle name="Normal 5 3 4 4 2 3" xfId="5866"/>
    <cellStyle name="Normal 5 3 4 4 2 3 2" xfId="13586"/>
    <cellStyle name="Normal 5 3 4 4 2 4" xfId="7796"/>
    <cellStyle name="Normal 5 3 4 4 2 4 2" xfId="15516"/>
    <cellStyle name="Normal 5 3 4 4 2 5" xfId="9726"/>
    <cellStyle name="Normal 5 3 4 4 3" xfId="2882"/>
    <cellStyle name="Normal 5 3 4 4 3 2" xfId="10692"/>
    <cellStyle name="Normal 5 3 4 4 4" xfId="4902"/>
    <cellStyle name="Normal 5 3 4 4 4 2" xfId="12622"/>
    <cellStyle name="Normal 5 3 4 4 5" xfId="6832"/>
    <cellStyle name="Normal 5 3 4 4 5 2" xfId="14552"/>
    <cellStyle name="Normal 5 3 4 4 6" xfId="8762"/>
    <cellStyle name="Normal 5 3 4 5" xfId="1431"/>
    <cellStyle name="Normal 5 3 4 5 2" xfId="3364"/>
    <cellStyle name="Normal 5 3 4 5 2 2" xfId="11174"/>
    <cellStyle name="Normal 5 3 4 5 3" xfId="5384"/>
    <cellStyle name="Normal 5 3 4 5 3 2" xfId="13104"/>
    <cellStyle name="Normal 5 3 4 5 4" xfId="7314"/>
    <cellStyle name="Normal 5 3 4 5 4 2" xfId="15034"/>
    <cellStyle name="Normal 5 3 4 5 5" xfId="9244"/>
    <cellStyle name="Normal 5 3 4 6" xfId="2400"/>
    <cellStyle name="Normal 5 3 4 6 2" xfId="10210"/>
    <cellStyle name="Normal 5 3 4 7" xfId="4420"/>
    <cellStyle name="Normal 5 3 4 7 2" xfId="12140"/>
    <cellStyle name="Normal 5 3 4 8" xfId="6350"/>
    <cellStyle name="Normal 5 3 4 8 2" xfId="14070"/>
    <cellStyle name="Normal 5 3 4 9" xfId="8280"/>
    <cellStyle name="Normal 5 3 5" xfId="457"/>
    <cellStyle name="Normal 5 3 5 2" xfId="1005"/>
    <cellStyle name="Normal 5 3 5 2 2" xfId="1993"/>
    <cellStyle name="Normal 5 3 5 2 2 2" xfId="3926"/>
    <cellStyle name="Normal 5 3 5 2 2 2 2" xfId="11736"/>
    <cellStyle name="Normal 5 3 5 2 2 3" xfId="5946"/>
    <cellStyle name="Normal 5 3 5 2 2 3 2" xfId="13666"/>
    <cellStyle name="Normal 5 3 5 2 2 4" xfId="7876"/>
    <cellStyle name="Normal 5 3 5 2 2 4 2" xfId="15596"/>
    <cellStyle name="Normal 5 3 5 2 2 5" xfId="9806"/>
    <cellStyle name="Normal 5 3 5 2 3" xfId="2962"/>
    <cellStyle name="Normal 5 3 5 2 3 2" xfId="10772"/>
    <cellStyle name="Normal 5 3 5 2 4" xfId="4982"/>
    <cellStyle name="Normal 5 3 5 2 4 2" xfId="12702"/>
    <cellStyle name="Normal 5 3 5 2 5" xfId="6912"/>
    <cellStyle name="Normal 5 3 5 2 5 2" xfId="14632"/>
    <cellStyle name="Normal 5 3 5 2 6" xfId="8842"/>
    <cellStyle name="Normal 5 3 5 3" xfId="1511"/>
    <cellStyle name="Normal 5 3 5 3 2" xfId="3444"/>
    <cellStyle name="Normal 5 3 5 3 2 2" xfId="11254"/>
    <cellStyle name="Normal 5 3 5 3 3" xfId="5464"/>
    <cellStyle name="Normal 5 3 5 3 3 2" xfId="13184"/>
    <cellStyle name="Normal 5 3 5 3 4" xfId="7394"/>
    <cellStyle name="Normal 5 3 5 3 4 2" xfId="15114"/>
    <cellStyle name="Normal 5 3 5 3 5" xfId="9324"/>
    <cellStyle name="Normal 5 3 5 4" xfId="2480"/>
    <cellStyle name="Normal 5 3 5 4 2" xfId="10290"/>
    <cellStyle name="Normal 5 3 5 5" xfId="4500"/>
    <cellStyle name="Normal 5 3 5 5 2" xfId="12220"/>
    <cellStyle name="Normal 5 3 5 6" xfId="6430"/>
    <cellStyle name="Normal 5 3 5 6 2" xfId="14150"/>
    <cellStyle name="Normal 5 3 5 7" xfId="8360"/>
    <cellStyle name="Normal 5 3 6" xfId="619"/>
    <cellStyle name="Normal 5 3 6 2" xfId="1166"/>
    <cellStyle name="Normal 5 3 6 2 2" xfId="2153"/>
    <cellStyle name="Normal 5 3 6 2 2 2" xfId="4086"/>
    <cellStyle name="Normal 5 3 6 2 2 2 2" xfId="11896"/>
    <cellStyle name="Normal 5 3 6 2 2 3" xfId="6106"/>
    <cellStyle name="Normal 5 3 6 2 2 3 2" xfId="13826"/>
    <cellStyle name="Normal 5 3 6 2 2 4" xfId="8036"/>
    <cellStyle name="Normal 5 3 6 2 2 4 2" xfId="15756"/>
    <cellStyle name="Normal 5 3 6 2 2 5" xfId="9966"/>
    <cellStyle name="Normal 5 3 6 2 3" xfId="3123"/>
    <cellStyle name="Normal 5 3 6 2 3 2" xfId="10933"/>
    <cellStyle name="Normal 5 3 6 2 4" xfId="5143"/>
    <cellStyle name="Normal 5 3 6 2 4 2" xfId="12863"/>
    <cellStyle name="Normal 5 3 6 2 5" xfId="7073"/>
    <cellStyle name="Normal 5 3 6 2 5 2" xfId="14793"/>
    <cellStyle name="Normal 5 3 6 2 6" xfId="9003"/>
    <cellStyle name="Normal 5 3 6 3" xfId="1672"/>
    <cellStyle name="Normal 5 3 6 3 2" xfId="3605"/>
    <cellStyle name="Normal 5 3 6 3 2 2" xfId="11415"/>
    <cellStyle name="Normal 5 3 6 3 3" xfId="5625"/>
    <cellStyle name="Normal 5 3 6 3 3 2" xfId="13345"/>
    <cellStyle name="Normal 5 3 6 3 4" xfId="7555"/>
    <cellStyle name="Normal 5 3 6 3 4 2" xfId="15275"/>
    <cellStyle name="Normal 5 3 6 3 5" xfId="9485"/>
    <cellStyle name="Normal 5 3 6 4" xfId="2641"/>
    <cellStyle name="Normal 5 3 6 4 2" xfId="10451"/>
    <cellStyle name="Normal 5 3 6 5" xfId="4661"/>
    <cellStyle name="Normal 5 3 6 5 2" xfId="12381"/>
    <cellStyle name="Normal 5 3 6 6" xfId="6591"/>
    <cellStyle name="Normal 5 3 6 6 2" xfId="14311"/>
    <cellStyle name="Normal 5 3 6 7" xfId="8521"/>
    <cellStyle name="Normal 5 3 7" xfId="834"/>
    <cellStyle name="Normal 5 3 7 2" xfId="1833"/>
    <cellStyle name="Normal 5 3 7 2 2" xfId="3766"/>
    <cellStyle name="Normal 5 3 7 2 2 2" xfId="11576"/>
    <cellStyle name="Normal 5 3 7 2 3" xfId="5786"/>
    <cellStyle name="Normal 5 3 7 2 3 2" xfId="13506"/>
    <cellStyle name="Normal 5 3 7 2 4" xfId="7716"/>
    <cellStyle name="Normal 5 3 7 2 4 2" xfId="15436"/>
    <cellStyle name="Normal 5 3 7 2 5" xfId="9646"/>
    <cellStyle name="Normal 5 3 7 3" xfId="2802"/>
    <cellStyle name="Normal 5 3 7 3 2" xfId="10612"/>
    <cellStyle name="Normal 5 3 7 4" xfId="4822"/>
    <cellStyle name="Normal 5 3 7 4 2" xfId="12542"/>
    <cellStyle name="Normal 5 3 7 5" xfId="6752"/>
    <cellStyle name="Normal 5 3 7 5 2" xfId="14472"/>
    <cellStyle name="Normal 5 3 7 6" xfId="8682"/>
    <cellStyle name="Normal 5 3 8" xfId="1351"/>
    <cellStyle name="Normal 5 3 8 2" xfId="3284"/>
    <cellStyle name="Normal 5 3 8 2 2" xfId="11094"/>
    <cellStyle name="Normal 5 3 8 3" xfId="5304"/>
    <cellStyle name="Normal 5 3 8 3 2" xfId="13024"/>
    <cellStyle name="Normal 5 3 8 4" xfId="7234"/>
    <cellStyle name="Normal 5 3 8 4 2" xfId="14954"/>
    <cellStyle name="Normal 5 3 8 5" xfId="9164"/>
    <cellStyle name="Normal 5 3 9" xfId="2320"/>
    <cellStyle name="Normal 5 3 9 2" xfId="10130"/>
    <cellStyle name="Normal 5 4" xfId="26"/>
    <cellStyle name="Normal 5 4 10" xfId="6280"/>
    <cellStyle name="Normal 5 4 10 2" xfId="14000"/>
    <cellStyle name="Normal 5 4 11" xfId="8210"/>
    <cellStyle name="Normal 5 4 12" xfId="262"/>
    <cellStyle name="Normal 5 4 2" xfId="347"/>
    <cellStyle name="Normal 5 4 2 10" xfId="8250"/>
    <cellStyle name="Normal 5 4 2 2" xfId="427"/>
    <cellStyle name="Normal 5 4 2 2 2" xfId="587"/>
    <cellStyle name="Normal 5 4 2 2 2 2" xfId="1135"/>
    <cellStyle name="Normal 5 4 2 2 2 2 2" xfId="2123"/>
    <cellStyle name="Normal 5 4 2 2 2 2 2 2" xfId="4056"/>
    <cellStyle name="Normal 5 4 2 2 2 2 2 2 2" xfId="11866"/>
    <cellStyle name="Normal 5 4 2 2 2 2 2 3" xfId="6076"/>
    <cellStyle name="Normal 5 4 2 2 2 2 2 3 2" xfId="13796"/>
    <cellStyle name="Normal 5 4 2 2 2 2 2 4" xfId="8006"/>
    <cellStyle name="Normal 5 4 2 2 2 2 2 4 2" xfId="15726"/>
    <cellStyle name="Normal 5 4 2 2 2 2 2 5" xfId="9936"/>
    <cellStyle name="Normal 5 4 2 2 2 2 3" xfId="3092"/>
    <cellStyle name="Normal 5 4 2 2 2 2 3 2" xfId="10902"/>
    <cellStyle name="Normal 5 4 2 2 2 2 4" xfId="5112"/>
    <cellStyle name="Normal 5 4 2 2 2 2 4 2" xfId="12832"/>
    <cellStyle name="Normal 5 4 2 2 2 2 5" xfId="7042"/>
    <cellStyle name="Normal 5 4 2 2 2 2 5 2" xfId="14762"/>
    <cellStyle name="Normal 5 4 2 2 2 2 6" xfId="8972"/>
    <cellStyle name="Normal 5 4 2 2 2 3" xfId="1641"/>
    <cellStyle name="Normal 5 4 2 2 2 3 2" xfId="3574"/>
    <cellStyle name="Normal 5 4 2 2 2 3 2 2" xfId="11384"/>
    <cellStyle name="Normal 5 4 2 2 2 3 3" xfId="5594"/>
    <cellStyle name="Normal 5 4 2 2 2 3 3 2" xfId="13314"/>
    <cellStyle name="Normal 5 4 2 2 2 3 4" xfId="7524"/>
    <cellStyle name="Normal 5 4 2 2 2 3 4 2" xfId="15244"/>
    <cellStyle name="Normal 5 4 2 2 2 3 5" xfId="9454"/>
    <cellStyle name="Normal 5 4 2 2 2 4" xfId="2610"/>
    <cellStyle name="Normal 5 4 2 2 2 4 2" xfId="10420"/>
    <cellStyle name="Normal 5 4 2 2 2 5" xfId="4630"/>
    <cellStyle name="Normal 5 4 2 2 2 5 2" xfId="12350"/>
    <cellStyle name="Normal 5 4 2 2 2 6" xfId="6560"/>
    <cellStyle name="Normal 5 4 2 2 2 6 2" xfId="14280"/>
    <cellStyle name="Normal 5 4 2 2 2 7" xfId="8490"/>
    <cellStyle name="Normal 5 4 2 2 3" xfId="749"/>
    <cellStyle name="Normal 5 4 2 2 3 2" xfId="1296"/>
    <cellStyle name="Normal 5 4 2 2 3 2 2" xfId="2283"/>
    <cellStyle name="Normal 5 4 2 2 3 2 2 2" xfId="4216"/>
    <cellStyle name="Normal 5 4 2 2 3 2 2 2 2" xfId="12026"/>
    <cellStyle name="Normal 5 4 2 2 3 2 2 3" xfId="6236"/>
    <cellStyle name="Normal 5 4 2 2 3 2 2 3 2" xfId="13956"/>
    <cellStyle name="Normal 5 4 2 2 3 2 2 4" xfId="8166"/>
    <cellStyle name="Normal 5 4 2 2 3 2 2 4 2" xfId="15886"/>
    <cellStyle name="Normal 5 4 2 2 3 2 2 5" xfId="10096"/>
    <cellStyle name="Normal 5 4 2 2 3 2 3" xfId="3253"/>
    <cellStyle name="Normal 5 4 2 2 3 2 3 2" xfId="11063"/>
    <cellStyle name="Normal 5 4 2 2 3 2 4" xfId="5273"/>
    <cellStyle name="Normal 5 4 2 2 3 2 4 2" xfId="12993"/>
    <cellStyle name="Normal 5 4 2 2 3 2 5" xfId="7203"/>
    <cellStyle name="Normal 5 4 2 2 3 2 5 2" xfId="14923"/>
    <cellStyle name="Normal 5 4 2 2 3 2 6" xfId="9133"/>
    <cellStyle name="Normal 5 4 2 2 3 3" xfId="1802"/>
    <cellStyle name="Normal 5 4 2 2 3 3 2" xfId="3735"/>
    <cellStyle name="Normal 5 4 2 2 3 3 2 2" xfId="11545"/>
    <cellStyle name="Normal 5 4 2 2 3 3 3" xfId="5755"/>
    <cellStyle name="Normal 5 4 2 2 3 3 3 2" xfId="13475"/>
    <cellStyle name="Normal 5 4 2 2 3 3 4" xfId="7685"/>
    <cellStyle name="Normal 5 4 2 2 3 3 4 2" xfId="15405"/>
    <cellStyle name="Normal 5 4 2 2 3 3 5" xfId="9615"/>
    <cellStyle name="Normal 5 4 2 2 3 4" xfId="2771"/>
    <cellStyle name="Normal 5 4 2 2 3 4 2" xfId="10581"/>
    <cellStyle name="Normal 5 4 2 2 3 5" xfId="4791"/>
    <cellStyle name="Normal 5 4 2 2 3 5 2" xfId="12511"/>
    <cellStyle name="Normal 5 4 2 2 3 6" xfId="6721"/>
    <cellStyle name="Normal 5 4 2 2 3 6 2" xfId="14441"/>
    <cellStyle name="Normal 5 4 2 2 3 7" xfId="8651"/>
    <cellStyle name="Normal 5 4 2 2 4" xfId="975"/>
    <cellStyle name="Normal 5 4 2 2 4 2" xfId="1963"/>
    <cellStyle name="Normal 5 4 2 2 4 2 2" xfId="3896"/>
    <cellStyle name="Normal 5 4 2 2 4 2 2 2" xfId="11706"/>
    <cellStyle name="Normal 5 4 2 2 4 2 3" xfId="5916"/>
    <cellStyle name="Normal 5 4 2 2 4 2 3 2" xfId="13636"/>
    <cellStyle name="Normal 5 4 2 2 4 2 4" xfId="7846"/>
    <cellStyle name="Normal 5 4 2 2 4 2 4 2" xfId="15566"/>
    <cellStyle name="Normal 5 4 2 2 4 2 5" xfId="9776"/>
    <cellStyle name="Normal 5 4 2 2 4 3" xfId="2932"/>
    <cellStyle name="Normal 5 4 2 2 4 3 2" xfId="10742"/>
    <cellStyle name="Normal 5 4 2 2 4 4" xfId="4952"/>
    <cellStyle name="Normal 5 4 2 2 4 4 2" xfId="12672"/>
    <cellStyle name="Normal 5 4 2 2 4 5" xfId="6882"/>
    <cellStyle name="Normal 5 4 2 2 4 5 2" xfId="14602"/>
    <cellStyle name="Normal 5 4 2 2 4 6" xfId="8812"/>
    <cellStyle name="Normal 5 4 2 2 5" xfId="1481"/>
    <cellStyle name="Normal 5 4 2 2 5 2" xfId="3414"/>
    <cellStyle name="Normal 5 4 2 2 5 2 2" xfId="11224"/>
    <cellStyle name="Normal 5 4 2 2 5 3" xfId="5434"/>
    <cellStyle name="Normal 5 4 2 2 5 3 2" xfId="13154"/>
    <cellStyle name="Normal 5 4 2 2 5 4" xfId="7364"/>
    <cellStyle name="Normal 5 4 2 2 5 4 2" xfId="15084"/>
    <cellStyle name="Normal 5 4 2 2 5 5" xfId="9294"/>
    <cellStyle name="Normal 5 4 2 2 6" xfId="2450"/>
    <cellStyle name="Normal 5 4 2 2 6 2" xfId="10260"/>
    <cellStyle name="Normal 5 4 2 2 7" xfId="4470"/>
    <cellStyle name="Normal 5 4 2 2 7 2" xfId="12190"/>
    <cellStyle name="Normal 5 4 2 2 8" xfId="6400"/>
    <cellStyle name="Normal 5 4 2 2 8 2" xfId="14120"/>
    <cellStyle name="Normal 5 4 2 2 9" xfId="8330"/>
    <cellStyle name="Normal 5 4 2 3" xfId="507"/>
    <cellStyle name="Normal 5 4 2 3 2" xfId="1055"/>
    <cellStyle name="Normal 5 4 2 3 2 2" xfId="2043"/>
    <cellStyle name="Normal 5 4 2 3 2 2 2" xfId="3976"/>
    <cellStyle name="Normal 5 4 2 3 2 2 2 2" xfId="11786"/>
    <cellStyle name="Normal 5 4 2 3 2 2 3" xfId="5996"/>
    <cellStyle name="Normal 5 4 2 3 2 2 3 2" xfId="13716"/>
    <cellStyle name="Normal 5 4 2 3 2 2 4" xfId="7926"/>
    <cellStyle name="Normal 5 4 2 3 2 2 4 2" xfId="15646"/>
    <cellStyle name="Normal 5 4 2 3 2 2 5" xfId="9856"/>
    <cellStyle name="Normal 5 4 2 3 2 3" xfId="3012"/>
    <cellStyle name="Normal 5 4 2 3 2 3 2" xfId="10822"/>
    <cellStyle name="Normal 5 4 2 3 2 4" xfId="5032"/>
    <cellStyle name="Normal 5 4 2 3 2 4 2" xfId="12752"/>
    <cellStyle name="Normal 5 4 2 3 2 5" xfId="6962"/>
    <cellStyle name="Normal 5 4 2 3 2 5 2" xfId="14682"/>
    <cellStyle name="Normal 5 4 2 3 2 6" xfId="8892"/>
    <cellStyle name="Normal 5 4 2 3 3" xfId="1561"/>
    <cellStyle name="Normal 5 4 2 3 3 2" xfId="3494"/>
    <cellStyle name="Normal 5 4 2 3 3 2 2" xfId="11304"/>
    <cellStyle name="Normal 5 4 2 3 3 3" xfId="5514"/>
    <cellStyle name="Normal 5 4 2 3 3 3 2" xfId="13234"/>
    <cellStyle name="Normal 5 4 2 3 3 4" xfId="7444"/>
    <cellStyle name="Normal 5 4 2 3 3 4 2" xfId="15164"/>
    <cellStyle name="Normal 5 4 2 3 3 5" xfId="9374"/>
    <cellStyle name="Normal 5 4 2 3 4" xfId="2530"/>
    <cellStyle name="Normal 5 4 2 3 4 2" xfId="10340"/>
    <cellStyle name="Normal 5 4 2 3 5" xfId="4550"/>
    <cellStyle name="Normal 5 4 2 3 5 2" xfId="12270"/>
    <cellStyle name="Normal 5 4 2 3 6" xfId="6480"/>
    <cellStyle name="Normal 5 4 2 3 6 2" xfId="14200"/>
    <cellStyle name="Normal 5 4 2 3 7" xfId="8410"/>
    <cellStyle name="Normal 5 4 2 4" xfId="669"/>
    <cellStyle name="Normal 5 4 2 4 2" xfId="1216"/>
    <cellStyle name="Normal 5 4 2 4 2 2" xfId="2203"/>
    <cellStyle name="Normal 5 4 2 4 2 2 2" xfId="4136"/>
    <cellStyle name="Normal 5 4 2 4 2 2 2 2" xfId="11946"/>
    <cellStyle name="Normal 5 4 2 4 2 2 3" xfId="6156"/>
    <cellStyle name="Normal 5 4 2 4 2 2 3 2" xfId="13876"/>
    <cellStyle name="Normal 5 4 2 4 2 2 4" xfId="8086"/>
    <cellStyle name="Normal 5 4 2 4 2 2 4 2" xfId="15806"/>
    <cellStyle name="Normal 5 4 2 4 2 2 5" xfId="10016"/>
    <cellStyle name="Normal 5 4 2 4 2 3" xfId="3173"/>
    <cellStyle name="Normal 5 4 2 4 2 3 2" xfId="10983"/>
    <cellStyle name="Normal 5 4 2 4 2 4" xfId="5193"/>
    <cellStyle name="Normal 5 4 2 4 2 4 2" xfId="12913"/>
    <cellStyle name="Normal 5 4 2 4 2 5" xfId="7123"/>
    <cellStyle name="Normal 5 4 2 4 2 5 2" xfId="14843"/>
    <cellStyle name="Normal 5 4 2 4 2 6" xfId="9053"/>
    <cellStyle name="Normal 5 4 2 4 3" xfId="1722"/>
    <cellStyle name="Normal 5 4 2 4 3 2" xfId="3655"/>
    <cellStyle name="Normal 5 4 2 4 3 2 2" xfId="11465"/>
    <cellStyle name="Normal 5 4 2 4 3 3" xfId="5675"/>
    <cellStyle name="Normal 5 4 2 4 3 3 2" xfId="13395"/>
    <cellStyle name="Normal 5 4 2 4 3 4" xfId="7605"/>
    <cellStyle name="Normal 5 4 2 4 3 4 2" xfId="15325"/>
    <cellStyle name="Normal 5 4 2 4 3 5" xfId="9535"/>
    <cellStyle name="Normal 5 4 2 4 4" xfId="2691"/>
    <cellStyle name="Normal 5 4 2 4 4 2" xfId="10501"/>
    <cellStyle name="Normal 5 4 2 4 5" xfId="4711"/>
    <cellStyle name="Normal 5 4 2 4 5 2" xfId="12431"/>
    <cellStyle name="Normal 5 4 2 4 6" xfId="6641"/>
    <cellStyle name="Normal 5 4 2 4 6 2" xfId="14361"/>
    <cellStyle name="Normal 5 4 2 4 7" xfId="8571"/>
    <cellStyle name="Normal 5 4 2 5" xfId="895"/>
    <cellStyle name="Normal 5 4 2 5 2" xfId="1883"/>
    <cellStyle name="Normal 5 4 2 5 2 2" xfId="3816"/>
    <cellStyle name="Normal 5 4 2 5 2 2 2" xfId="11626"/>
    <cellStyle name="Normal 5 4 2 5 2 3" xfId="5836"/>
    <cellStyle name="Normal 5 4 2 5 2 3 2" xfId="13556"/>
    <cellStyle name="Normal 5 4 2 5 2 4" xfId="7766"/>
    <cellStyle name="Normal 5 4 2 5 2 4 2" xfId="15486"/>
    <cellStyle name="Normal 5 4 2 5 2 5" xfId="9696"/>
    <cellStyle name="Normal 5 4 2 5 3" xfId="2852"/>
    <cellStyle name="Normal 5 4 2 5 3 2" xfId="10662"/>
    <cellStyle name="Normal 5 4 2 5 4" xfId="4872"/>
    <cellStyle name="Normal 5 4 2 5 4 2" xfId="12592"/>
    <cellStyle name="Normal 5 4 2 5 5" xfId="6802"/>
    <cellStyle name="Normal 5 4 2 5 5 2" xfId="14522"/>
    <cellStyle name="Normal 5 4 2 5 6" xfId="8732"/>
    <cellStyle name="Normal 5 4 2 6" xfId="1401"/>
    <cellStyle name="Normal 5 4 2 6 2" xfId="3334"/>
    <cellStyle name="Normal 5 4 2 6 2 2" xfId="11144"/>
    <cellStyle name="Normal 5 4 2 6 3" xfId="5354"/>
    <cellStyle name="Normal 5 4 2 6 3 2" xfId="13074"/>
    <cellStyle name="Normal 5 4 2 6 4" xfId="7284"/>
    <cellStyle name="Normal 5 4 2 6 4 2" xfId="15004"/>
    <cellStyle name="Normal 5 4 2 6 5" xfId="9214"/>
    <cellStyle name="Normal 5 4 2 7" xfId="2370"/>
    <cellStyle name="Normal 5 4 2 7 2" xfId="10180"/>
    <cellStyle name="Normal 5 4 2 8" xfId="4390"/>
    <cellStyle name="Normal 5 4 2 8 2" xfId="12110"/>
    <cellStyle name="Normal 5 4 2 9" xfId="6320"/>
    <cellStyle name="Normal 5 4 2 9 2" xfId="14040"/>
    <cellStyle name="Normal 5 4 3" xfId="387"/>
    <cellStyle name="Normal 5 4 3 2" xfId="547"/>
    <cellStyle name="Normal 5 4 3 2 2" xfId="1095"/>
    <cellStyle name="Normal 5 4 3 2 2 2" xfId="2083"/>
    <cellStyle name="Normal 5 4 3 2 2 2 2" xfId="4016"/>
    <cellStyle name="Normal 5 4 3 2 2 2 2 2" xfId="11826"/>
    <cellStyle name="Normal 5 4 3 2 2 2 3" xfId="6036"/>
    <cellStyle name="Normal 5 4 3 2 2 2 3 2" xfId="13756"/>
    <cellStyle name="Normal 5 4 3 2 2 2 4" xfId="7966"/>
    <cellStyle name="Normal 5 4 3 2 2 2 4 2" xfId="15686"/>
    <cellStyle name="Normal 5 4 3 2 2 2 5" xfId="9896"/>
    <cellStyle name="Normal 5 4 3 2 2 3" xfId="3052"/>
    <cellStyle name="Normal 5 4 3 2 2 3 2" xfId="10862"/>
    <cellStyle name="Normal 5 4 3 2 2 4" xfId="5072"/>
    <cellStyle name="Normal 5 4 3 2 2 4 2" xfId="12792"/>
    <cellStyle name="Normal 5 4 3 2 2 5" xfId="7002"/>
    <cellStyle name="Normal 5 4 3 2 2 5 2" xfId="14722"/>
    <cellStyle name="Normal 5 4 3 2 2 6" xfId="8932"/>
    <cellStyle name="Normal 5 4 3 2 3" xfId="1601"/>
    <cellStyle name="Normal 5 4 3 2 3 2" xfId="3534"/>
    <cellStyle name="Normal 5 4 3 2 3 2 2" xfId="11344"/>
    <cellStyle name="Normal 5 4 3 2 3 3" xfId="5554"/>
    <cellStyle name="Normal 5 4 3 2 3 3 2" xfId="13274"/>
    <cellStyle name="Normal 5 4 3 2 3 4" xfId="7484"/>
    <cellStyle name="Normal 5 4 3 2 3 4 2" xfId="15204"/>
    <cellStyle name="Normal 5 4 3 2 3 5" xfId="9414"/>
    <cellStyle name="Normal 5 4 3 2 4" xfId="2570"/>
    <cellStyle name="Normal 5 4 3 2 4 2" xfId="10380"/>
    <cellStyle name="Normal 5 4 3 2 5" xfId="4590"/>
    <cellStyle name="Normal 5 4 3 2 5 2" xfId="12310"/>
    <cellStyle name="Normal 5 4 3 2 6" xfId="6520"/>
    <cellStyle name="Normal 5 4 3 2 6 2" xfId="14240"/>
    <cellStyle name="Normal 5 4 3 2 7" xfId="8450"/>
    <cellStyle name="Normal 5 4 3 3" xfId="709"/>
    <cellStyle name="Normal 5 4 3 3 2" xfId="1256"/>
    <cellStyle name="Normal 5 4 3 3 2 2" xfId="2243"/>
    <cellStyle name="Normal 5 4 3 3 2 2 2" xfId="4176"/>
    <cellStyle name="Normal 5 4 3 3 2 2 2 2" xfId="11986"/>
    <cellStyle name="Normal 5 4 3 3 2 2 3" xfId="6196"/>
    <cellStyle name="Normal 5 4 3 3 2 2 3 2" xfId="13916"/>
    <cellStyle name="Normal 5 4 3 3 2 2 4" xfId="8126"/>
    <cellStyle name="Normal 5 4 3 3 2 2 4 2" xfId="15846"/>
    <cellStyle name="Normal 5 4 3 3 2 2 5" xfId="10056"/>
    <cellStyle name="Normal 5 4 3 3 2 3" xfId="3213"/>
    <cellStyle name="Normal 5 4 3 3 2 3 2" xfId="11023"/>
    <cellStyle name="Normal 5 4 3 3 2 4" xfId="5233"/>
    <cellStyle name="Normal 5 4 3 3 2 4 2" xfId="12953"/>
    <cellStyle name="Normal 5 4 3 3 2 5" xfId="7163"/>
    <cellStyle name="Normal 5 4 3 3 2 5 2" xfId="14883"/>
    <cellStyle name="Normal 5 4 3 3 2 6" xfId="9093"/>
    <cellStyle name="Normal 5 4 3 3 3" xfId="1762"/>
    <cellStyle name="Normal 5 4 3 3 3 2" xfId="3695"/>
    <cellStyle name="Normal 5 4 3 3 3 2 2" xfId="11505"/>
    <cellStyle name="Normal 5 4 3 3 3 3" xfId="5715"/>
    <cellStyle name="Normal 5 4 3 3 3 3 2" xfId="13435"/>
    <cellStyle name="Normal 5 4 3 3 3 4" xfId="7645"/>
    <cellStyle name="Normal 5 4 3 3 3 4 2" xfId="15365"/>
    <cellStyle name="Normal 5 4 3 3 3 5" xfId="9575"/>
    <cellStyle name="Normal 5 4 3 3 4" xfId="2731"/>
    <cellStyle name="Normal 5 4 3 3 4 2" xfId="10541"/>
    <cellStyle name="Normal 5 4 3 3 5" xfId="4751"/>
    <cellStyle name="Normal 5 4 3 3 5 2" xfId="12471"/>
    <cellStyle name="Normal 5 4 3 3 6" xfId="6681"/>
    <cellStyle name="Normal 5 4 3 3 6 2" xfId="14401"/>
    <cellStyle name="Normal 5 4 3 3 7" xfId="8611"/>
    <cellStyle name="Normal 5 4 3 4" xfId="935"/>
    <cellStyle name="Normal 5 4 3 4 2" xfId="1923"/>
    <cellStyle name="Normal 5 4 3 4 2 2" xfId="3856"/>
    <cellStyle name="Normal 5 4 3 4 2 2 2" xfId="11666"/>
    <cellStyle name="Normal 5 4 3 4 2 3" xfId="5876"/>
    <cellStyle name="Normal 5 4 3 4 2 3 2" xfId="13596"/>
    <cellStyle name="Normal 5 4 3 4 2 4" xfId="7806"/>
    <cellStyle name="Normal 5 4 3 4 2 4 2" xfId="15526"/>
    <cellStyle name="Normal 5 4 3 4 2 5" xfId="9736"/>
    <cellStyle name="Normal 5 4 3 4 3" xfId="2892"/>
    <cellStyle name="Normal 5 4 3 4 3 2" xfId="10702"/>
    <cellStyle name="Normal 5 4 3 4 4" xfId="4912"/>
    <cellStyle name="Normal 5 4 3 4 4 2" xfId="12632"/>
    <cellStyle name="Normal 5 4 3 4 5" xfId="6842"/>
    <cellStyle name="Normal 5 4 3 4 5 2" xfId="14562"/>
    <cellStyle name="Normal 5 4 3 4 6" xfId="8772"/>
    <cellStyle name="Normal 5 4 3 5" xfId="1441"/>
    <cellStyle name="Normal 5 4 3 5 2" xfId="3374"/>
    <cellStyle name="Normal 5 4 3 5 2 2" xfId="11184"/>
    <cellStyle name="Normal 5 4 3 5 3" xfId="5394"/>
    <cellStyle name="Normal 5 4 3 5 3 2" xfId="13114"/>
    <cellStyle name="Normal 5 4 3 5 4" xfId="7324"/>
    <cellStyle name="Normal 5 4 3 5 4 2" xfId="15044"/>
    <cellStyle name="Normal 5 4 3 5 5" xfId="9254"/>
    <cellStyle name="Normal 5 4 3 6" xfId="2410"/>
    <cellStyle name="Normal 5 4 3 6 2" xfId="10220"/>
    <cellStyle name="Normal 5 4 3 7" xfId="4430"/>
    <cellStyle name="Normal 5 4 3 7 2" xfId="12150"/>
    <cellStyle name="Normal 5 4 3 8" xfId="6360"/>
    <cellStyle name="Normal 5 4 3 8 2" xfId="14080"/>
    <cellStyle name="Normal 5 4 3 9" xfId="8290"/>
    <cellStyle name="Normal 5 4 4" xfId="467"/>
    <cellStyle name="Normal 5 4 4 2" xfId="1015"/>
    <cellStyle name="Normal 5 4 4 2 2" xfId="2003"/>
    <cellStyle name="Normal 5 4 4 2 2 2" xfId="3936"/>
    <cellStyle name="Normal 5 4 4 2 2 2 2" xfId="11746"/>
    <cellStyle name="Normal 5 4 4 2 2 3" xfId="5956"/>
    <cellStyle name="Normal 5 4 4 2 2 3 2" xfId="13676"/>
    <cellStyle name="Normal 5 4 4 2 2 4" xfId="7886"/>
    <cellStyle name="Normal 5 4 4 2 2 4 2" xfId="15606"/>
    <cellStyle name="Normal 5 4 4 2 2 5" xfId="9816"/>
    <cellStyle name="Normal 5 4 4 2 3" xfId="2972"/>
    <cellStyle name="Normal 5 4 4 2 3 2" xfId="10782"/>
    <cellStyle name="Normal 5 4 4 2 4" xfId="4992"/>
    <cellStyle name="Normal 5 4 4 2 4 2" xfId="12712"/>
    <cellStyle name="Normal 5 4 4 2 5" xfId="6922"/>
    <cellStyle name="Normal 5 4 4 2 5 2" xfId="14642"/>
    <cellStyle name="Normal 5 4 4 2 6" xfId="8852"/>
    <cellStyle name="Normal 5 4 4 3" xfId="1521"/>
    <cellStyle name="Normal 5 4 4 3 2" xfId="3454"/>
    <cellStyle name="Normal 5 4 4 3 2 2" xfId="11264"/>
    <cellStyle name="Normal 5 4 4 3 3" xfId="5474"/>
    <cellStyle name="Normal 5 4 4 3 3 2" xfId="13194"/>
    <cellStyle name="Normal 5 4 4 3 4" xfId="7404"/>
    <cellStyle name="Normal 5 4 4 3 4 2" xfId="15124"/>
    <cellStyle name="Normal 5 4 4 3 5" xfId="9334"/>
    <cellStyle name="Normal 5 4 4 4" xfId="2490"/>
    <cellStyle name="Normal 5 4 4 4 2" xfId="10300"/>
    <cellStyle name="Normal 5 4 4 5" xfId="4510"/>
    <cellStyle name="Normal 5 4 4 5 2" xfId="12230"/>
    <cellStyle name="Normal 5 4 4 6" xfId="6440"/>
    <cellStyle name="Normal 5 4 4 6 2" xfId="14160"/>
    <cellStyle name="Normal 5 4 4 7" xfId="8370"/>
    <cellStyle name="Normal 5 4 5" xfId="629"/>
    <cellStyle name="Normal 5 4 5 2" xfId="1176"/>
    <cellStyle name="Normal 5 4 5 2 2" xfId="2163"/>
    <cellStyle name="Normal 5 4 5 2 2 2" xfId="4096"/>
    <cellStyle name="Normal 5 4 5 2 2 2 2" xfId="11906"/>
    <cellStyle name="Normal 5 4 5 2 2 3" xfId="6116"/>
    <cellStyle name="Normal 5 4 5 2 2 3 2" xfId="13836"/>
    <cellStyle name="Normal 5 4 5 2 2 4" xfId="8046"/>
    <cellStyle name="Normal 5 4 5 2 2 4 2" xfId="15766"/>
    <cellStyle name="Normal 5 4 5 2 2 5" xfId="9976"/>
    <cellStyle name="Normal 5 4 5 2 3" xfId="3133"/>
    <cellStyle name="Normal 5 4 5 2 3 2" xfId="10943"/>
    <cellStyle name="Normal 5 4 5 2 4" xfId="5153"/>
    <cellStyle name="Normal 5 4 5 2 4 2" xfId="12873"/>
    <cellStyle name="Normal 5 4 5 2 5" xfId="7083"/>
    <cellStyle name="Normal 5 4 5 2 5 2" xfId="14803"/>
    <cellStyle name="Normal 5 4 5 2 6" xfId="9013"/>
    <cellStyle name="Normal 5 4 5 3" xfId="1682"/>
    <cellStyle name="Normal 5 4 5 3 2" xfId="3615"/>
    <cellStyle name="Normal 5 4 5 3 2 2" xfId="11425"/>
    <cellStyle name="Normal 5 4 5 3 3" xfId="5635"/>
    <cellStyle name="Normal 5 4 5 3 3 2" xfId="13355"/>
    <cellStyle name="Normal 5 4 5 3 4" xfId="7565"/>
    <cellStyle name="Normal 5 4 5 3 4 2" xfId="15285"/>
    <cellStyle name="Normal 5 4 5 3 5" xfId="9495"/>
    <cellStyle name="Normal 5 4 5 4" xfId="2651"/>
    <cellStyle name="Normal 5 4 5 4 2" xfId="10461"/>
    <cellStyle name="Normal 5 4 5 5" xfId="4671"/>
    <cellStyle name="Normal 5 4 5 5 2" xfId="12391"/>
    <cellStyle name="Normal 5 4 5 6" xfId="6601"/>
    <cellStyle name="Normal 5 4 5 6 2" xfId="14321"/>
    <cellStyle name="Normal 5 4 5 7" xfId="8531"/>
    <cellStyle name="Normal 5 4 6" xfId="847"/>
    <cellStyle name="Normal 5 4 6 2" xfId="1843"/>
    <cellStyle name="Normal 5 4 6 2 2" xfId="3776"/>
    <cellStyle name="Normal 5 4 6 2 2 2" xfId="11586"/>
    <cellStyle name="Normal 5 4 6 2 3" xfId="5796"/>
    <cellStyle name="Normal 5 4 6 2 3 2" xfId="13516"/>
    <cellStyle name="Normal 5 4 6 2 4" xfId="7726"/>
    <cellStyle name="Normal 5 4 6 2 4 2" xfId="15446"/>
    <cellStyle name="Normal 5 4 6 2 5" xfId="9656"/>
    <cellStyle name="Normal 5 4 6 3" xfId="2812"/>
    <cellStyle name="Normal 5 4 6 3 2" xfId="10622"/>
    <cellStyle name="Normal 5 4 6 4" xfId="4832"/>
    <cellStyle name="Normal 5 4 6 4 2" xfId="12552"/>
    <cellStyle name="Normal 5 4 6 5" xfId="6762"/>
    <cellStyle name="Normal 5 4 6 5 2" xfId="14482"/>
    <cellStyle name="Normal 5 4 6 6" xfId="8692"/>
    <cellStyle name="Normal 5 4 7" xfId="1361"/>
    <cellStyle name="Normal 5 4 7 2" xfId="3294"/>
    <cellStyle name="Normal 5 4 7 2 2" xfId="11104"/>
    <cellStyle name="Normal 5 4 7 3" xfId="5314"/>
    <cellStyle name="Normal 5 4 7 3 2" xfId="13034"/>
    <cellStyle name="Normal 5 4 7 4" xfId="7244"/>
    <cellStyle name="Normal 5 4 7 4 2" xfId="14964"/>
    <cellStyle name="Normal 5 4 7 5" xfId="9174"/>
    <cellStyle name="Normal 5 4 8" xfId="2330"/>
    <cellStyle name="Normal 5 4 8 2" xfId="10140"/>
    <cellStyle name="Normal 5 4 9" xfId="4350"/>
    <cellStyle name="Normal 5 4 9 2" xfId="12070"/>
    <cellStyle name="Normal 5 5" xfId="327"/>
    <cellStyle name="Normal 5 5 10" xfId="8230"/>
    <cellStyle name="Normal 5 5 2" xfId="407"/>
    <cellStyle name="Normal 5 5 2 2" xfId="567"/>
    <cellStyle name="Normal 5 5 2 2 2" xfId="1115"/>
    <cellStyle name="Normal 5 5 2 2 2 2" xfId="2103"/>
    <cellStyle name="Normal 5 5 2 2 2 2 2" xfId="4036"/>
    <cellStyle name="Normal 5 5 2 2 2 2 2 2" xfId="11846"/>
    <cellStyle name="Normal 5 5 2 2 2 2 3" xfId="6056"/>
    <cellStyle name="Normal 5 5 2 2 2 2 3 2" xfId="13776"/>
    <cellStyle name="Normal 5 5 2 2 2 2 4" xfId="7986"/>
    <cellStyle name="Normal 5 5 2 2 2 2 4 2" xfId="15706"/>
    <cellStyle name="Normal 5 5 2 2 2 2 5" xfId="9916"/>
    <cellStyle name="Normal 5 5 2 2 2 3" xfId="3072"/>
    <cellStyle name="Normal 5 5 2 2 2 3 2" xfId="10882"/>
    <cellStyle name="Normal 5 5 2 2 2 4" xfId="5092"/>
    <cellStyle name="Normal 5 5 2 2 2 4 2" xfId="12812"/>
    <cellStyle name="Normal 5 5 2 2 2 5" xfId="7022"/>
    <cellStyle name="Normal 5 5 2 2 2 5 2" xfId="14742"/>
    <cellStyle name="Normal 5 5 2 2 2 6" xfId="8952"/>
    <cellStyle name="Normal 5 5 2 2 3" xfId="1621"/>
    <cellStyle name="Normal 5 5 2 2 3 2" xfId="3554"/>
    <cellStyle name="Normal 5 5 2 2 3 2 2" xfId="11364"/>
    <cellStyle name="Normal 5 5 2 2 3 3" xfId="5574"/>
    <cellStyle name="Normal 5 5 2 2 3 3 2" xfId="13294"/>
    <cellStyle name="Normal 5 5 2 2 3 4" xfId="7504"/>
    <cellStyle name="Normal 5 5 2 2 3 4 2" xfId="15224"/>
    <cellStyle name="Normal 5 5 2 2 3 5" xfId="9434"/>
    <cellStyle name="Normal 5 5 2 2 4" xfId="2590"/>
    <cellStyle name="Normal 5 5 2 2 4 2" xfId="10400"/>
    <cellStyle name="Normal 5 5 2 2 5" xfId="4610"/>
    <cellStyle name="Normal 5 5 2 2 5 2" xfId="12330"/>
    <cellStyle name="Normal 5 5 2 2 6" xfId="6540"/>
    <cellStyle name="Normal 5 5 2 2 6 2" xfId="14260"/>
    <cellStyle name="Normal 5 5 2 2 7" xfId="8470"/>
    <cellStyle name="Normal 5 5 2 3" xfId="729"/>
    <cellStyle name="Normal 5 5 2 3 2" xfId="1276"/>
    <cellStyle name="Normal 5 5 2 3 2 2" xfId="2263"/>
    <cellStyle name="Normal 5 5 2 3 2 2 2" xfId="4196"/>
    <cellStyle name="Normal 5 5 2 3 2 2 2 2" xfId="12006"/>
    <cellStyle name="Normal 5 5 2 3 2 2 3" xfId="6216"/>
    <cellStyle name="Normal 5 5 2 3 2 2 3 2" xfId="13936"/>
    <cellStyle name="Normal 5 5 2 3 2 2 4" xfId="8146"/>
    <cellStyle name="Normal 5 5 2 3 2 2 4 2" xfId="15866"/>
    <cellStyle name="Normal 5 5 2 3 2 2 5" xfId="10076"/>
    <cellStyle name="Normal 5 5 2 3 2 3" xfId="3233"/>
    <cellStyle name="Normal 5 5 2 3 2 3 2" xfId="11043"/>
    <cellStyle name="Normal 5 5 2 3 2 4" xfId="5253"/>
    <cellStyle name="Normal 5 5 2 3 2 4 2" xfId="12973"/>
    <cellStyle name="Normal 5 5 2 3 2 5" xfId="7183"/>
    <cellStyle name="Normal 5 5 2 3 2 5 2" xfId="14903"/>
    <cellStyle name="Normal 5 5 2 3 2 6" xfId="9113"/>
    <cellStyle name="Normal 5 5 2 3 3" xfId="1782"/>
    <cellStyle name="Normal 5 5 2 3 3 2" xfId="3715"/>
    <cellStyle name="Normal 5 5 2 3 3 2 2" xfId="11525"/>
    <cellStyle name="Normal 5 5 2 3 3 3" xfId="5735"/>
    <cellStyle name="Normal 5 5 2 3 3 3 2" xfId="13455"/>
    <cellStyle name="Normal 5 5 2 3 3 4" xfId="7665"/>
    <cellStyle name="Normal 5 5 2 3 3 4 2" xfId="15385"/>
    <cellStyle name="Normal 5 5 2 3 3 5" xfId="9595"/>
    <cellStyle name="Normal 5 5 2 3 4" xfId="2751"/>
    <cellStyle name="Normal 5 5 2 3 4 2" xfId="10561"/>
    <cellStyle name="Normal 5 5 2 3 5" xfId="4771"/>
    <cellStyle name="Normal 5 5 2 3 5 2" xfId="12491"/>
    <cellStyle name="Normal 5 5 2 3 6" xfId="6701"/>
    <cellStyle name="Normal 5 5 2 3 6 2" xfId="14421"/>
    <cellStyle name="Normal 5 5 2 3 7" xfId="8631"/>
    <cellStyle name="Normal 5 5 2 4" xfId="955"/>
    <cellStyle name="Normal 5 5 2 4 2" xfId="1943"/>
    <cellStyle name="Normal 5 5 2 4 2 2" xfId="3876"/>
    <cellStyle name="Normal 5 5 2 4 2 2 2" xfId="11686"/>
    <cellStyle name="Normal 5 5 2 4 2 3" xfId="5896"/>
    <cellStyle name="Normal 5 5 2 4 2 3 2" xfId="13616"/>
    <cellStyle name="Normal 5 5 2 4 2 4" xfId="7826"/>
    <cellStyle name="Normal 5 5 2 4 2 4 2" xfId="15546"/>
    <cellStyle name="Normal 5 5 2 4 2 5" xfId="9756"/>
    <cellStyle name="Normal 5 5 2 4 3" xfId="2912"/>
    <cellStyle name="Normal 5 5 2 4 3 2" xfId="10722"/>
    <cellStyle name="Normal 5 5 2 4 4" xfId="4932"/>
    <cellStyle name="Normal 5 5 2 4 4 2" xfId="12652"/>
    <cellStyle name="Normal 5 5 2 4 5" xfId="6862"/>
    <cellStyle name="Normal 5 5 2 4 5 2" xfId="14582"/>
    <cellStyle name="Normal 5 5 2 4 6" xfId="8792"/>
    <cellStyle name="Normal 5 5 2 5" xfId="1461"/>
    <cellStyle name="Normal 5 5 2 5 2" xfId="3394"/>
    <cellStyle name="Normal 5 5 2 5 2 2" xfId="11204"/>
    <cellStyle name="Normal 5 5 2 5 3" xfId="5414"/>
    <cellStyle name="Normal 5 5 2 5 3 2" xfId="13134"/>
    <cellStyle name="Normal 5 5 2 5 4" xfId="7344"/>
    <cellStyle name="Normal 5 5 2 5 4 2" xfId="15064"/>
    <cellStyle name="Normal 5 5 2 5 5" xfId="9274"/>
    <cellStyle name="Normal 5 5 2 6" xfId="2430"/>
    <cellStyle name="Normal 5 5 2 6 2" xfId="10240"/>
    <cellStyle name="Normal 5 5 2 7" xfId="4450"/>
    <cellStyle name="Normal 5 5 2 7 2" xfId="12170"/>
    <cellStyle name="Normal 5 5 2 8" xfId="6380"/>
    <cellStyle name="Normal 5 5 2 8 2" xfId="14100"/>
    <cellStyle name="Normal 5 5 2 9" xfId="8310"/>
    <cellStyle name="Normal 5 5 3" xfId="487"/>
    <cellStyle name="Normal 5 5 3 2" xfId="1035"/>
    <cellStyle name="Normal 5 5 3 2 2" xfId="2023"/>
    <cellStyle name="Normal 5 5 3 2 2 2" xfId="3956"/>
    <cellStyle name="Normal 5 5 3 2 2 2 2" xfId="11766"/>
    <cellStyle name="Normal 5 5 3 2 2 3" xfId="5976"/>
    <cellStyle name="Normal 5 5 3 2 2 3 2" xfId="13696"/>
    <cellStyle name="Normal 5 5 3 2 2 4" xfId="7906"/>
    <cellStyle name="Normal 5 5 3 2 2 4 2" xfId="15626"/>
    <cellStyle name="Normal 5 5 3 2 2 5" xfId="9836"/>
    <cellStyle name="Normal 5 5 3 2 3" xfId="2992"/>
    <cellStyle name="Normal 5 5 3 2 3 2" xfId="10802"/>
    <cellStyle name="Normal 5 5 3 2 4" xfId="5012"/>
    <cellStyle name="Normal 5 5 3 2 4 2" xfId="12732"/>
    <cellStyle name="Normal 5 5 3 2 5" xfId="6942"/>
    <cellStyle name="Normal 5 5 3 2 5 2" xfId="14662"/>
    <cellStyle name="Normal 5 5 3 2 6" xfId="8872"/>
    <cellStyle name="Normal 5 5 3 3" xfId="1541"/>
    <cellStyle name="Normal 5 5 3 3 2" xfId="3474"/>
    <cellStyle name="Normal 5 5 3 3 2 2" xfId="11284"/>
    <cellStyle name="Normal 5 5 3 3 3" xfId="5494"/>
    <cellStyle name="Normal 5 5 3 3 3 2" xfId="13214"/>
    <cellStyle name="Normal 5 5 3 3 4" xfId="7424"/>
    <cellStyle name="Normal 5 5 3 3 4 2" xfId="15144"/>
    <cellStyle name="Normal 5 5 3 3 5" xfId="9354"/>
    <cellStyle name="Normal 5 5 3 4" xfId="2510"/>
    <cellStyle name="Normal 5 5 3 4 2" xfId="10320"/>
    <cellStyle name="Normal 5 5 3 5" xfId="4530"/>
    <cellStyle name="Normal 5 5 3 5 2" xfId="12250"/>
    <cellStyle name="Normal 5 5 3 6" xfId="6460"/>
    <cellStyle name="Normal 5 5 3 6 2" xfId="14180"/>
    <cellStyle name="Normal 5 5 3 7" xfId="8390"/>
    <cellStyle name="Normal 5 5 4" xfId="649"/>
    <cellStyle name="Normal 5 5 4 2" xfId="1196"/>
    <cellStyle name="Normal 5 5 4 2 2" xfId="2183"/>
    <cellStyle name="Normal 5 5 4 2 2 2" xfId="4116"/>
    <cellStyle name="Normal 5 5 4 2 2 2 2" xfId="11926"/>
    <cellStyle name="Normal 5 5 4 2 2 3" xfId="6136"/>
    <cellStyle name="Normal 5 5 4 2 2 3 2" xfId="13856"/>
    <cellStyle name="Normal 5 5 4 2 2 4" xfId="8066"/>
    <cellStyle name="Normal 5 5 4 2 2 4 2" xfId="15786"/>
    <cellStyle name="Normal 5 5 4 2 2 5" xfId="9996"/>
    <cellStyle name="Normal 5 5 4 2 3" xfId="3153"/>
    <cellStyle name="Normal 5 5 4 2 3 2" xfId="10963"/>
    <cellStyle name="Normal 5 5 4 2 4" xfId="5173"/>
    <cellStyle name="Normal 5 5 4 2 4 2" xfId="12893"/>
    <cellStyle name="Normal 5 5 4 2 5" xfId="7103"/>
    <cellStyle name="Normal 5 5 4 2 5 2" xfId="14823"/>
    <cellStyle name="Normal 5 5 4 2 6" xfId="9033"/>
    <cellStyle name="Normal 5 5 4 3" xfId="1702"/>
    <cellStyle name="Normal 5 5 4 3 2" xfId="3635"/>
    <cellStyle name="Normal 5 5 4 3 2 2" xfId="11445"/>
    <cellStyle name="Normal 5 5 4 3 3" xfId="5655"/>
    <cellStyle name="Normal 5 5 4 3 3 2" xfId="13375"/>
    <cellStyle name="Normal 5 5 4 3 4" xfId="7585"/>
    <cellStyle name="Normal 5 5 4 3 4 2" xfId="15305"/>
    <cellStyle name="Normal 5 5 4 3 5" xfId="9515"/>
    <cellStyle name="Normal 5 5 4 4" xfId="2671"/>
    <cellStyle name="Normal 5 5 4 4 2" xfId="10481"/>
    <cellStyle name="Normal 5 5 4 5" xfId="4691"/>
    <cellStyle name="Normal 5 5 4 5 2" xfId="12411"/>
    <cellStyle name="Normal 5 5 4 6" xfId="6621"/>
    <cellStyle name="Normal 5 5 4 6 2" xfId="14341"/>
    <cellStyle name="Normal 5 5 4 7" xfId="8551"/>
    <cellStyle name="Normal 5 5 5" xfId="875"/>
    <cellStyle name="Normal 5 5 5 2" xfId="1863"/>
    <cellStyle name="Normal 5 5 5 2 2" xfId="3796"/>
    <cellStyle name="Normal 5 5 5 2 2 2" xfId="11606"/>
    <cellStyle name="Normal 5 5 5 2 3" xfId="5816"/>
    <cellStyle name="Normal 5 5 5 2 3 2" xfId="13536"/>
    <cellStyle name="Normal 5 5 5 2 4" xfId="7746"/>
    <cellStyle name="Normal 5 5 5 2 4 2" xfId="15466"/>
    <cellStyle name="Normal 5 5 5 2 5" xfId="9676"/>
    <cellStyle name="Normal 5 5 5 3" xfId="2832"/>
    <cellStyle name="Normal 5 5 5 3 2" xfId="10642"/>
    <cellStyle name="Normal 5 5 5 4" xfId="4852"/>
    <cellStyle name="Normal 5 5 5 4 2" xfId="12572"/>
    <cellStyle name="Normal 5 5 5 5" xfId="6782"/>
    <cellStyle name="Normal 5 5 5 5 2" xfId="14502"/>
    <cellStyle name="Normal 5 5 5 6" xfId="8712"/>
    <cellStyle name="Normal 5 5 6" xfId="1381"/>
    <cellStyle name="Normal 5 5 6 2" xfId="3314"/>
    <cellStyle name="Normal 5 5 6 2 2" xfId="11124"/>
    <cellStyle name="Normal 5 5 6 3" xfId="5334"/>
    <cellStyle name="Normal 5 5 6 3 2" xfId="13054"/>
    <cellStyle name="Normal 5 5 6 4" xfId="7264"/>
    <cellStyle name="Normal 5 5 6 4 2" xfId="14984"/>
    <cellStyle name="Normal 5 5 6 5" xfId="9194"/>
    <cellStyle name="Normal 5 5 7" xfId="2350"/>
    <cellStyle name="Normal 5 5 7 2" xfId="10160"/>
    <cellStyle name="Normal 5 5 8" xfId="4370"/>
    <cellStyle name="Normal 5 5 8 2" xfId="12090"/>
    <cellStyle name="Normal 5 5 9" xfId="6300"/>
    <cellStyle name="Normal 5 5 9 2" xfId="14020"/>
    <cellStyle name="Normal 5 6" xfId="367"/>
    <cellStyle name="Normal 5 6 2" xfId="527"/>
    <cellStyle name="Normal 5 6 2 2" xfId="1075"/>
    <cellStyle name="Normal 5 6 2 2 2" xfId="2063"/>
    <cellStyle name="Normal 5 6 2 2 2 2" xfId="3996"/>
    <cellStyle name="Normal 5 6 2 2 2 2 2" xfId="11806"/>
    <cellStyle name="Normal 5 6 2 2 2 3" xfId="6016"/>
    <cellStyle name="Normal 5 6 2 2 2 3 2" xfId="13736"/>
    <cellStyle name="Normal 5 6 2 2 2 4" xfId="7946"/>
    <cellStyle name="Normal 5 6 2 2 2 4 2" xfId="15666"/>
    <cellStyle name="Normal 5 6 2 2 2 5" xfId="9876"/>
    <cellStyle name="Normal 5 6 2 2 3" xfId="3032"/>
    <cellStyle name="Normal 5 6 2 2 3 2" xfId="10842"/>
    <cellStyle name="Normal 5 6 2 2 4" xfId="5052"/>
    <cellStyle name="Normal 5 6 2 2 4 2" xfId="12772"/>
    <cellStyle name="Normal 5 6 2 2 5" xfId="6982"/>
    <cellStyle name="Normal 5 6 2 2 5 2" xfId="14702"/>
    <cellStyle name="Normal 5 6 2 2 6" xfId="8912"/>
    <cellStyle name="Normal 5 6 2 3" xfId="1581"/>
    <cellStyle name="Normal 5 6 2 3 2" xfId="3514"/>
    <cellStyle name="Normal 5 6 2 3 2 2" xfId="11324"/>
    <cellStyle name="Normal 5 6 2 3 3" xfId="5534"/>
    <cellStyle name="Normal 5 6 2 3 3 2" xfId="13254"/>
    <cellStyle name="Normal 5 6 2 3 4" xfId="7464"/>
    <cellStyle name="Normal 5 6 2 3 4 2" xfId="15184"/>
    <cellStyle name="Normal 5 6 2 3 5" xfId="9394"/>
    <cellStyle name="Normal 5 6 2 4" xfId="2550"/>
    <cellStyle name="Normal 5 6 2 4 2" xfId="10360"/>
    <cellStyle name="Normal 5 6 2 5" xfId="4570"/>
    <cellStyle name="Normal 5 6 2 5 2" xfId="12290"/>
    <cellStyle name="Normal 5 6 2 6" xfId="6500"/>
    <cellStyle name="Normal 5 6 2 6 2" xfId="14220"/>
    <cellStyle name="Normal 5 6 2 7" xfId="8430"/>
    <cellStyle name="Normal 5 6 3" xfId="689"/>
    <cellStyle name="Normal 5 6 3 2" xfId="1236"/>
    <cellStyle name="Normal 5 6 3 2 2" xfId="2223"/>
    <cellStyle name="Normal 5 6 3 2 2 2" xfId="4156"/>
    <cellStyle name="Normal 5 6 3 2 2 2 2" xfId="11966"/>
    <cellStyle name="Normal 5 6 3 2 2 3" xfId="6176"/>
    <cellStyle name="Normal 5 6 3 2 2 3 2" xfId="13896"/>
    <cellStyle name="Normal 5 6 3 2 2 4" xfId="8106"/>
    <cellStyle name="Normal 5 6 3 2 2 4 2" xfId="15826"/>
    <cellStyle name="Normal 5 6 3 2 2 5" xfId="10036"/>
    <cellStyle name="Normal 5 6 3 2 3" xfId="3193"/>
    <cellStyle name="Normal 5 6 3 2 3 2" xfId="11003"/>
    <cellStyle name="Normal 5 6 3 2 4" xfId="5213"/>
    <cellStyle name="Normal 5 6 3 2 4 2" xfId="12933"/>
    <cellStyle name="Normal 5 6 3 2 5" xfId="7143"/>
    <cellStyle name="Normal 5 6 3 2 5 2" xfId="14863"/>
    <cellStyle name="Normal 5 6 3 2 6" xfId="9073"/>
    <cellStyle name="Normal 5 6 3 3" xfId="1742"/>
    <cellStyle name="Normal 5 6 3 3 2" xfId="3675"/>
    <cellStyle name="Normal 5 6 3 3 2 2" xfId="11485"/>
    <cellStyle name="Normal 5 6 3 3 3" xfId="5695"/>
    <cellStyle name="Normal 5 6 3 3 3 2" xfId="13415"/>
    <cellStyle name="Normal 5 6 3 3 4" xfId="7625"/>
    <cellStyle name="Normal 5 6 3 3 4 2" xfId="15345"/>
    <cellStyle name="Normal 5 6 3 3 5" xfId="9555"/>
    <cellStyle name="Normal 5 6 3 4" xfId="2711"/>
    <cellStyle name="Normal 5 6 3 4 2" xfId="10521"/>
    <cellStyle name="Normal 5 6 3 5" xfId="4731"/>
    <cellStyle name="Normal 5 6 3 5 2" xfId="12451"/>
    <cellStyle name="Normal 5 6 3 6" xfId="6661"/>
    <cellStyle name="Normal 5 6 3 6 2" xfId="14381"/>
    <cellStyle name="Normal 5 6 3 7" xfId="8591"/>
    <cellStyle name="Normal 5 6 4" xfId="915"/>
    <cellStyle name="Normal 5 6 4 2" xfId="1903"/>
    <cellStyle name="Normal 5 6 4 2 2" xfId="3836"/>
    <cellStyle name="Normal 5 6 4 2 2 2" xfId="11646"/>
    <cellStyle name="Normal 5 6 4 2 3" xfId="5856"/>
    <cellStyle name="Normal 5 6 4 2 3 2" xfId="13576"/>
    <cellStyle name="Normal 5 6 4 2 4" xfId="7786"/>
    <cellStyle name="Normal 5 6 4 2 4 2" xfId="15506"/>
    <cellStyle name="Normal 5 6 4 2 5" xfId="9716"/>
    <cellStyle name="Normal 5 6 4 3" xfId="2872"/>
    <cellStyle name="Normal 5 6 4 3 2" xfId="10682"/>
    <cellStyle name="Normal 5 6 4 4" xfId="4892"/>
    <cellStyle name="Normal 5 6 4 4 2" xfId="12612"/>
    <cellStyle name="Normal 5 6 4 5" xfId="6822"/>
    <cellStyle name="Normal 5 6 4 5 2" xfId="14542"/>
    <cellStyle name="Normal 5 6 4 6" xfId="8752"/>
    <cellStyle name="Normal 5 6 5" xfId="1421"/>
    <cellStyle name="Normal 5 6 5 2" xfId="3354"/>
    <cellStyle name="Normal 5 6 5 2 2" xfId="11164"/>
    <cellStyle name="Normal 5 6 5 3" xfId="5374"/>
    <cellStyle name="Normal 5 6 5 3 2" xfId="13094"/>
    <cellStyle name="Normal 5 6 5 4" xfId="7304"/>
    <cellStyle name="Normal 5 6 5 4 2" xfId="15024"/>
    <cellStyle name="Normal 5 6 5 5" xfId="9234"/>
    <cellStyle name="Normal 5 6 6" xfId="2390"/>
    <cellStyle name="Normal 5 6 6 2" xfId="10200"/>
    <cellStyle name="Normal 5 6 7" xfId="4410"/>
    <cellStyle name="Normal 5 6 7 2" xfId="12130"/>
    <cellStyle name="Normal 5 6 8" xfId="6340"/>
    <cellStyle name="Normal 5 6 8 2" xfId="14060"/>
    <cellStyle name="Normal 5 6 9" xfId="8270"/>
    <cellStyle name="Normal 5 7" xfId="447"/>
    <cellStyle name="Normal 5 7 2" xfId="995"/>
    <cellStyle name="Normal 5 7 2 2" xfId="1983"/>
    <cellStyle name="Normal 5 7 2 2 2" xfId="3916"/>
    <cellStyle name="Normal 5 7 2 2 2 2" xfId="11726"/>
    <cellStyle name="Normal 5 7 2 2 3" xfId="5936"/>
    <cellStyle name="Normal 5 7 2 2 3 2" xfId="13656"/>
    <cellStyle name="Normal 5 7 2 2 4" xfId="7866"/>
    <cellStyle name="Normal 5 7 2 2 4 2" xfId="15586"/>
    <cellStyle name="Normal 5 7 2 2 5" xfId="9796"/>
    <cellStyle name="Normal 5 7 2 3" xfId="2952"/>
    <cellStyle name="Normal 5 7 2 3 2" xfId="10762"/>
    <cellStyle name="Normal 5 7 2 4" xfId="4972"/>
    <cellStyle name="Normal 5 7 2 4 2" xfId="12692"/>
    <cellStyle name="Normal 5 7 2 5" xfId="6902"/>
    <cellStyle name="Normal 5 7 2 5 2" xfId="14622"/>
    <cellStyle name="Normal 5 7 2 6" xfId="8832"/>
    <cellStyle name="Normal 5 7 3" xfId="1501"/>
    <cellStyle name="Normal 5 7 3 2" xfId="3434"/>
    <cellStyle name="Normal 5 7 3 2 2" xfId="11244"/>
    <cellStyle name="Normal 5 7 3 3" xfId="5454"/>
    <cellStyle name="Normal 5 7 3 3 2" xfId="13174"/>
    <cellStyle name="Normal 5 7 3 4" xfId="7384"/>
    <cellStyle name="Normal 5 7 3 4 2" xfId="15104"/>
    <cellStyle name="Normal 5 7 3 5" xfId="9314"/>
    <cellStyle name="Normal 5 7 4" xfId="2470"/>
    <cellStyle name="Normal 5 7 4 2" xfId="10280"/>
    <cellStyle name="Normal 5 7 5" xfId="4490"/>
    <cellStyle name="Normal 5 7 5 2" xfId="12210"/>
    <cellStyle name="Normal 5 7 6" xfId="6420"/>
    <cellStyle name="Normal 5 7 6 2" xfId="14140"/>
    <cellStyle name="Normal 5 7 7" xfId="8350"/>
    <cellStyle name="Normal 5 8" xfId="609"/>
    <cellStyle name="Normal 5 8 2" xfId="1156"/>
    <cellStyle name="Normal 5 8 2 2" xfId="2143"/>
    <cellStyle name="Normal 5 8 2 2 2" xfId="4076"/>
    <cellStyle name="Normal 5 8 2 2 2 2" xfId="11886"/>
    <cellStyle name="Normal 5 8 2 2 3" xfId="6096"/>
    <cellStyle name="Normal 5 8 2 2 3 2" xfId="13816"/>
    <cellStyle name="Normal 5 8 2 2 4" xfId="8026"/>
    <cellStyle name="Normal 5 8 2 2 4 2" xfId="15746"/>
    <cellStyle name="Normal 5 8 2 2 5" xfId="9956"/>
    <cellStyle name="Normal 5 8 2 3" xfId="3113"/>
    <cellStyle name="Normal 5 8 2 3 2" xfId="10923"/>
    <cellStyle name="Normal 5 8 2 4" xfId="5133"/>
    <cellStyle name="Normal 5 8 2 4 2" xfId="12853"/>
    <cellStyle name="Normal 5 8 2 5" xfId="7063"/>
    <cellStyle name="Normal 5 8 2 5 2" xfId="14783"/>
    <cellStyle name="Normal 5 8 2 6" xfId="8993"/>
    <cellStyle name="Normal 5 8 3" xfId="1662"/>
    <cellStyle name="Normal 5 8 3 2" xfId="3595"/>
    <cellStyle name="Normal 5 8 3 2 2" xfId="11405"/>
    <cellStyle name="Normal 5 8 3 3" xfId="5615"/>
    <cellStyle name="Normal 5 8 3 3 2" xfId="13335"/>
    <cellStyle name="Normal 5 8 3 4" xfId="7545"/>
    <cellStyle name="Normal 5 8 3 4 2" xfId="15265"/>
    <cellStyle name="Normal 5 8 3 5" xfId="9475"/>
    <cellStyle name="Normal 5 8 4" xfId="2631"/>
    <cellStyle name="Normal 5 8 4 2" xfId="10441"/>
    <cellStyle name="Normal 5 8 5" xfId="4651"/>
    <cellStyle name="Normal 5 8 5 2" xfId="12371"/>
    <cellStyle name="Normal 5 8 6" xfId="6581"/>
    <cellStyle name="Normal 5 8 6 2" xfId="14301"/>
    <cellStyle name="Normal 5 8 7" xfId="8511"/>
    <cellStyle name="Normal 5 9" xfId="821"/>
    <cellStyle name="Normal 5 9 2" xfId="1823"/>
    <cellStyle name="Normal 5 9 2 2" xfId="3756"/>
    <cellStyle name="Normal 5 9 2 2 2" xfId="11566"/>
    <cellStyle name="Normal 5 9 2 3" xfId="5776"/>
    <cellStyle name="Normal 5 9 2 3 2" xfId="13496"/>
    <cellStyle name="Normal 5 9 2 4" xfId="7706"/>
    <cellStyle name="Normal 5 9 2 4 2" xfId="15426"/>
    <cellStyle name="Normal 5 9 2 5" xfId="9636"/>
    <cellStyle name="Normal 5 9 3" xfId="2792"/>
    <cellStyle name="Normal 5 9 3 2" xfId="10602"/>
    <cellStyle name="Normal 5 9 4" xfId="4812"/>
    <cellStyle name="Normal 5 9 4 2" xfId="12532"/>
    <cellStyle name="Normal 5 9 5" xfId="6742"/>
    <cellStyle name="Normal 5 9 5 2" xfId="14462"/>
    <cellStyle name="Normal 5 9 6" xfId="8672"/>
    <cellStyle name="Normal 6" xfId="27"/>
    <cellStyle name="Normal 6 10" xfId="2312"/>
    <cellStyle name="Normal 6 10 2" xfId="10123"/>
    <cellStyle name="Normal 6 11" xfId="4333"/>
    <cellStyle name="Normal 6 11 2" xfId="12053"/>
    <cellStyle name="Normal 6 12" xfId="6263"/>
    <cellStyle name="Normal 6 12 2" xfId="13983"/>
    <cellStyle name="Normal 6 13" xfId="8193"/>
    <cellStyle name="Normal 6 2" xfId="244"/>
    <cellStyle name="Normal 6 2 10" xfId="4341"/>
    <cellStyle name="Normal 6 2 10 2" xfId="12061"/>
    <cellStyle name="Normal 6 2 11" xfId="6271"/>
    <cellStyle name="Normal 6 2 11 2" xfId="13991"/>
    <cellStyle name="Normal 6 2 12" xfId="8201"/>
    <cellStyle name="Normal 6 2 2" xfId="273"/>
    <cellStyle name="Normal 6 2 2 10" xfId="6291"/>
    <cellStyle name="Normal 6 2 2 10 2" xfId="14011"/>
    <cellStyle name="Normal 6 2 2 11" xfId="8221"/>
    <cellStyle name="Normal 6 2 2 2" xfId="358"/>
    <cellStyle name="Normal 6 2 2 2 10" xfId="8261"/>
    <cellStyle name="Normal 6 2 2 2 2" xfId="438"/>
    <cellStyle name="Normal 6 2 2 2 2 2" xfId="598"/>
    <cellStyle name="Normal 6 2 2 2 2 2 2" xfId="1146"/>
    <cellStyle name="Normal 6 2 2 2 2 2 2 2" xfId="2134"/>
    <cellStyle name="Normal 6 2 2 2 2 2 2 2 2" xfId="4067"/>
    <cellStyle name="Normal 6 2 2 2 2 2 2 2 2 2" xfId="11877"/>
    <cellStyle name="Normal 6 2 2 2 2 2 2 2 3" xfId="6087"/>
    <cellStyle name="Normal 6 2 2 2 2 2 2 2 3 2" xfId="13807"/>
    <cellStyle name="Normal 6 2 2 2 2 2 2 2 4" xfId="8017"/>
    <cellStyle name="Normal 6 2 2 2 2 2 2 2 4 2" xfId="15737"/>
    <cellStyle name="Normal 6 2 2 2 2 2 2 2 5" xfId="9947"/>
    <cellStyle name="Normal 6 2 2 2 2 2 2 3" xfId="3103"/>
    <cellStyle name="Normal 6 2 2 2 2 2 2 3 2" xfId="10913"/>
    <cellStyle name="Normal 6 2 2 2 2 2 2 4" xfId="5123"/>
    <cellStyle name="Normal 6 2 2 2 2 2 2 4 2" xfId="12843"/>
    <cellStyle name="Normal 6 2 2 2 2 2 2 5" xfId="7053"/>
    <cellStyle name="Normal 6 2 2 2 2 2 2 5 2" xfId="14773"/>
    <cellStyle name="Normal 6 2 2 2 2 2 2 6" xfId="8983"/>
    <cellStyle name="Normal 6 2 2 2 2 2 3" xfId="1652"/>
    <cellStyle name="Normal 6 2 2 2 2 2 3 2" xfId="3585"/>
    <cellStyle name="Normal 6 2 2 2 2 2 3 2 2" xfId="11395"/>
    <cellStyle name="Normal 6 2 2 2 2 2 3 3" xfId="5605"/>
    <cellStyle name="Normal 6 2 2 2 2 2 3 3 2" xfId="13325"/>
    <cellStyle name="Normal 6 2 2 2 2 2 3 4" xfId="7535"/>
    <cellStyle name="Normal 6 2 2 2 2 2 3 4 2" xfId="15255"/>
    <cellStyle name="Normal 6 2 2 2 2 2 3 5" xfId="9465"/>
    <cellStyle name="Normal 6 2 2 2 2 2 4" xfId="2621"/>
    <cellStyle name="Normal 6 2 2 2 2 2 4 2" xfId="10431"/>
    <cellStyle name="Normal 6 2 2 2 2 2 5" xfId="4641"/>
    <cellStyle name="Normal 6 2 2 2 2 2 5 2" xfId="12361"/>
    <cellStyle name="Normal 6 2 2 2 2 2 6" xfId="6571"/>
    <cellStyle name="Normal 6 2 2 2 2 2 6 2" xfId="14291"/>
    <cellStyle name="Normal 6 2 2 2 2 2 7" xfId="8501"/>
    <cellStyle name="Normal 6 2 2 2 2 3" xfId="760"/>
    <cellStyle name="Normal 6 2 2 2 2 3 2" xfId="1307"/>
    <cellStyle name="Normal 6 2 2 2 2 3 2 2" xfId="2294"/>
    <cellStyle name="Normal 6 2 2 2 2 3 2 2 2" xfId="4227"/>
    <cellStyle name="Normal 6 2 2 2 2 3 2 2 2 2" xfId="12037"/>
    <cellStyle name="Normal 6 2 2 2 2 3 2 2 3" xfId="6247"/>
    <cellStyle name="Normal 6 2 2 2 2 3 2 2 3 2" xfId="13967"/>
    <cellStyle name="Normal 6 2 2 2 2 3 2 2 4" xfId="8177"/>
    <cellStyle name="Normal 6 2 2 2 2 3 2 2 4 2" xfId="15897"/>
    <cellStyle name="Normal 6 2 2 2 2 3 2 2 5" xfId="10107"/>
    <cellStyle name="Normal 6 2 2 2 2 3 2 3" xfId="3264"/>
    <cellStyle name="Normal 6 2 2 2 2 3 2 3 2" xfId="11074"/>
    <cellStyle name="Normal 6 2 2 2 2 3 2 4" xfId="5284"/>
    <cellStyle name="Normal 6 2 2 2 2 3 2 4 2" xfId="13004"/>
    <cellStyle name="Normal 6 2 2 2 2 3 2 5" xfId="7214"/>
    <cellStyle name="Normal 6 2 2 2 2 3 2 5 2" xfId="14934"/>
    <cellStyle name="Normal 6 2 2 2 2 3 2 6" xfId="9144"/>
    <cellStyle name="Normal 6 2 2 2 2 3 3" xfId="1813"/>
    <cellStyle name="Normal 6 2 2 2 2 3 3 2" xfId="3746"/>
    <cellStyle name="Normal 6 2 2 2 2 3 3 2 2" xfId="11556"/>
    <cellStyle name="Normal 6 2 2 2 2 3 3 3" xfId="5766"/>
    <cellStyle name="Normal 6 2 2 2 2 3 3 3 2" xfId="13486"/>
    <cellStyle name="Normal 6 2 2 2 2 3 3 4" xfId="7696"/>
    <cellStyle name="Normal 6 2 2 2 2 3 3 4 2" xfId="15416"/>
    <cellStyle name="Normal 6 2 2 2 2 3 3 5" xfId="9626"/>
    <cellStyle name="Normal 6 2 2 2 2 3 4" xfId="2782"/>
    <cellStyle name="Normal 6 2 2 2 2 3 4 2" xfId="10592"/>
    <cellStyle name="Normal 6 2 2 2 2 3 5" xfId="4802"/>
    <cellStyle name="Normal 6 2 2 2 2 3 5 2" xfId="12522"/>
    <cellStyle name="Normal 6 2 2 2 2 3 6" xfId="6732"/>
    <cellStyle name="Normal 6 2 2 2 2 3 6 2" xfId="14452"/>
    <cellStyle name="Normal 6 2 2 2 2 3 7" xfId="8662"/>
    <cellStyle name="Normal 6 2 2 2 2 4" xfId="986"/>
    <cellStyle name="Normal 6 2 2 2 2 4 2" xfId="1974"/>
    <cellStyle name="Normal 6 2 2 2 2 4 2 2" xfId="3907"/>
    <cellStyle name="Normal 6 2 2 2 2 4 2 2 2" xfId="11717"/>
    <cellStyle name="Normal 6 2 2 2 2 4 2 3" xfId="5927"/>
    <cellStyle name="Normal 6 2 2 2 2 4 2 3 2" xfId="13647"/>
    <cellStyle name="Normal 6 2 2 2 2 4 2 4" xfId="7857"/>
    <cellStyle name="Normal 6 2 2 2 2 4 2 4 2" xfId="15577"/>
    <cellStyle name="Normal 6 2 2 2 2 4 2 5" xfId="9787"/>
    <cellStyle name="Normal 6 2 2 2 2 4 3" xfId="2943"/>
    <cellStyle name="Normal 6 2 2 2 2 4 3 2" xfId="10753"/>
    <cellStyle name="Normal 6 2 2 2 2 4 4" xfId="4963"/>
    <cellStyle name="Normal 6 2 2 2 2 4 4 2" xfId="12683"/>
    <cellStyle name="Normal 6 2 2 2 2 4 5" xfId="6893"/>
    <cellStyle name="Normal 6 2 2 2 2 4 5 2" xfId="14613"/>
    <cellStyle name="Normal 6 2 2 2 2 4 6" xfId="8823"/>
    <cellStyle name="Normal 6 2 2 2 2 5" xfId="1492"/>
    <cellStyle name="Normal 6 2 2 2 2 5 2" xfId="3425"/>
    <cellStyle name="Normal 6 2 2 2 2 5 2 2" xfId="11235"/>
    <cellStyle name="Normal 6 2 2 2 2 5 3" xfId="5445"/>
    <cellStyle name="Normal 6 2 2 2 2 5 3 2" xfId="13165"/>
    <cellStyle name="Normal 6 2 2 2 2 5 4" xfId="7375"/>
    <cellStyle name="Normal 6 2 2 2 2 5 4 2" xfId="15095"/>
    <cellStyle name="Normal 6 2 2 2 2 5 5" xfId="9305"/>
    <cellStyle name="Normal 6 2 2 2 2 6" xfId="2461"/>
    <cellStyle name="Normal 6 2 2 2 2 6 2" xfId="10271"/>
    <cellStyle name="Normal 6 2 2 2 2 7" xfId="4481"/>
    <cellStyle name="Normal 6 2 2 2 2 7 2" xfId="12201"/>
    <cellStyle name="Normal 6 2 2 2 2 8" xfId="6411"/>
    <cellStyle name="Normal 6 2 2 2 2 8 2" xfId="14131"/>
    <cellStyle name="Normal 6 2 2 2 2 9" xfId="8341"/>
    <cellStyle name="Normal 6 2 2 2 3" xfId="518"/>
    <cellStyle name="Normal 6 2 2 2 3 2" xfId="1066"/>
    <cellStyle name="Normal 6 2 2 2 3 2 2" xfId="2054"/>
    <cellStyle name="Normal 6 2 2 2 3 2 2 2" xfId="3987"/>
    <cellStyle name="Normal 6 2 2 2 3 2 2 2 2" xfId="11797"/>
    <cellStyle name="Normal 6 2 2 2 3 2 2 3" xfId="6007"/>
    <cellStyle name="Normal 6 2 2 2 3 2 2 3 2" xfId="13727"/>
    <cellStyle name="Normal 6 2 2 2 3 2 2 4" xfId="7937"/>
    <cellStyle name="Normal 6 2 2 2 3 2 2 4 2" xfId="15657"/>
    <cellStyle name="Normal 6 2 2 2 3 2 2 5" xfId="9867"/>
    <cellStyle name="Normal 6 2 2 2 3 2 3" xfId="3023"/>
    <cellStyle name="Normal 6 2 2 2 3 2 3 2" xfId="10833"/>
    <cellStyle name="Normal 6 2 2 2 3 2 4" xfId="5043"/>
    <cellStyle name="Normal 6 2 2 2 3 2 4 2" xfId="12763"/>
    <cellStyle name="Normal 6 2 2 2 3 2 5" xfId="6973"/>
    <cellStyle name="Normal 6 2 2 2 3 2 5 2" xfId="14693"/>
    <cellStyle name="Normal 6 2 2 2 3 2 6" xfId="8903"/>
    <cellStyle name="Normal 6 2 2 2 3 3" xfId="1572"/>
    <cellStyle name="Normal 6 2 2 2 3 3 2" xfId="3505"/>
    <cellStyle name="Normal 6 2 2 2 3 3 2 2" xfId="11315"/>
    <cellStyle name="Normal 6 2 2 2 3 3 3" xfId="5525"/>
    <cellStyle name="Normal 6 2 2 2 3 3 3 2" xfId="13245"/>
    <cellStyle name="Normal 6 2 2 2 3 3 4" xfId="7455"/>
    <cellStyle name="Normal 6 2 2 2 3 3 4 2" xfId="15175"/>
    <cellStyle name="Normal 6 2 2 2 3 3 5" xfId="9385"/>
    <cellStyle name="Normal 6 2 2 2 3 4" xfId="2541"/>
    <cellStyle name="Normal 6 2 2 2 3 4 2" xfId="10351"/>
    <cellStyle name="Normal 6 2 2 2 3 5" xfId="4561"/>
    <cellStyle name="Normal 6 2 2 2 3 5 2" xfId="12281"/>
    <cellStyle name="Normal 6 2 2 2 3 6" xfId="6491"/>
    <cellStyle name="Normal 6 2 2 2 3 6 2" xfId="14211"/>
    <cellStyle name="Normal 6 2 2 2 3 7" xfId="8421"/>
    <cellStyle name="Normal 6 2 2 2 4" xfId="680"/>
    <cellStyle name="Normal 6 2 2 2 4 2" xfId="1227"/>
    <cellStyle name="Normal 6 2 2 2 4 2 2" xfId="2214"/>
    <cellStyle name="Normal 6 2 2 2 4 2 2 2" xfId="4147"/>
    <cellStyle name="Normal 6 2 2 2 4 2 2 2 2" xfId="11957"/>
    <cellStyle name="Normal 6 2 2 2 4 2 2 3" xfId="6167"/>
    <cellStyle name="Normal 6 2 2 2 4 2 2 3 2" xfId="13887"/>
    <cellStyle name="Normal 6 2 2 2 4 2 2 4" xfId="8097"/>
    <cellStyle name="Normal 6 2 2 2 4 2 2 4 2" xfId="15817"/>
    <cellStyle name="Normal 6 2 2 2 4 2 2 5" xfId="10027"/>
    <cellStyle name="Normal 6 2 2 2 4 2 3" xfId="3184"/>
    <cellStyle name="Normal 6 2 2 2 4 2 3 2" xfId="10994"/>
    <cellStyle name="Normal 6 2 2 2 4 2 4" xfId="5204"/>
    <cellStyle name="Normal 6 2 2 2 4 2 4 2" xfId="12924"/>
    <cellStyle name="Normal 6 2 2 2 4 2 5" xfId="7134"/>
    <cellStyle name="Normal 6 2 2 2 4 2 5 2" xfId="14854"/>
    <cellStyle name="Normal 6 2 2 2 4 2 6" xfId="9064"/>
    <cellStyle name="Normal 6 2 2 2 4 3" xfId="1733"/>
    <cellStyle name="Normal 6 2 2 2 4 3 2" xfId="3666"/>
    <cellStyle name="Normal 6 2 2 2 4 3 2 2" xfId="11476"/>
    <cellStyle name="Normal 6 2 2 2 4 3 3" xfId="5686"/>
    <cellStyle name="Normal 6 2 2 2 4 3 3 2" xfId="13406"/>
    <cellStyle name="Normal 6 2 2 2 4 3 4" xfId="7616"/>
    <cellStyle name="Normal 6 2 2 2 4 3 4 2" xfId="15336"/>
    <cellStyle name="Normal 6 2 2 2 4 3 5" xfId="9546"/>
    <cellStyle name="Normal 6 2 2 2 4 4" xfId="2702"/>
    <cellStyle name="Normal 6 2 2 2 4 4 2" xfId="10512"/>
    <cellStyle name="Normal 6 2 2 2 4 5" xfId="4722"/>
    <cellStyle name="Normal 6 2 2 2 4 5 2" xfId="12442"/>
    <cellStyle name="Normal 6 2 2 2 4 6" xfId="6652"/>
    <cellStyle name="Normal 6 2 2 2 4 6 2" xfId="14372"/>
    <cellStyle name="Normal 6 2 2 2 4 7" xfId="8582"/>
    <cellStyle name="Normal 6 2 2 2 5" xfId="906"/>
    <cellStyle name="Normal 6 2 2 2 5 2" xfId="1894"/>
    <cellStyle name="Normal 6 2 2 2 5 2 2" xfId="3827"/>
    <cellStyle name="Normal 6 2 2 2 5 2 2 2" xfId="11637"/>
    <cellStyle name="Normal 6 2 2 2 5 2 3" xfId="5847"/>
    <cellStyle name="Normal 6 2 2 2 5 2 3 2" xfId="13567"/>
    <cellStyle name="Normal 6 2 2 2 5 2 4" xfId="7777"/>
    <cellStyle name="Normal 6 2 2 2 5 2 4 2" xfId="15497"/>
    <cellStyle name="Normal 6 2 2 2 5 2 5" xfId="9707"/>
    <cellStyle name="Normal 6 2 2 2 5 3" xfId="2863"/>
    <cellStyle name="Normal 6 2 2 2 5 3 2" xfId="10673"/>
    <cellStyle name="Normal 6 2 2 2 5 4" xfId="4883"/>
    <cellStyle name="Normal 6 2 2 2 5 4 2" xfId="12603"/>
    <cellStyle name="Normal 6 2 2 2 5 5" xfId="6813"/>
    <cellStyle name="Normal 6 2 2 2 5 5 2" xfId="14533"/>
    <cellStyle name="Normal 6 2 2 2 5 6" xfId="8743"/>
    <cellStyle name="Normal 6 2 2 2 6" xfId="1412"/>
    <cellStyle name="Normal 6 2 2 2 6 2" xfId="3345"/>
    <cellStyle name="Normal 6 2 2 2 6 2 2" xfId="11155"/>
    <cellStyle name="Normal 6 2 2 2 6 3" xfId="5365"/>
    <cellStyle name="Normal 6 2 2 2 6 3 2" xfId="13085"/>
    <cellStyle name="Normal 6 2 2 2 6 4" xfId="7295"/>
    <cellStyle name="Normal 6 2 2 2 6 4 2" xfId="15015"/>
    <cellStyle name="Normal 6 2 2 2 6 5" xfId="9225"/>
    <cellStyle name="Normal 6 2 2 2 7" xfId="2381"/>
    <cellStyle name="Normal 6 2 2 2 7 2" xfId="10191"/>
    <cellStyle name="Normal 6 2 2 2 8" xfId="4401"/>
    <cellStyle name="Normal 6 2 2 2 8 2" xfId="12121"/>
    <cellStyle name="Normal 6 2 2 2 9" xfId="6331"/>
    <cellStyle name="Normal 6 2 2 2 9 2" xfId="14051"/>
    <cellStyle name="Normal 6 2 2 3" xfId="398"/>
    <cellStyle name="Normal 6 2 2 3 2" xfId="558"/>
    <cellStyle name="Normal 6 2 2 3 2 2" xfId="1106"/>
    <cellStyle name="Normal 6 2 2 3 2 2 2" xfId="2094"/>
    <cellStyle name="Normal 6 2 2 3 2 2 2 2" xfId="4027"/>
    <cellStyle name="Normal 6 2 2 3 2 2 2 2 2" xfId="11837"/>
    <cellStyle name="Normal 6 2 2 3 2 2 2 3" xfId="6047"/>
    <cellStyle name="Normal 6 2 2 3 2 2 2 3 2" xfId="13767"/>
    <cellStyle name="Normal 6 2 2 3 2 2 2 4" xfId="7977"/>
    <cellStyle name="Normal 6 2 2 3 2 2 2 4 2" xfId="15697"/>
    <cellStyle name="Normal 6 2 2 3 2 2 2 5" xfId="9907"/>
    <cellStyle name="Normal 6 2 2 3 2 2 3" xfId="3063"/>
    <cellStyle name="Normal 6 2 2 3 2 2 3 2" xfId="10873"/>
    <cellStyle name="Normal 6 2 2 3 2 2 4" xfId="5083"/>
    <cellStyle name="Normal 6 2 2 3 2 2 4 2" xfId="12803"/>
    <cellStyle name="Normal 6 2 2 3 2 2 5" xfId="7013"/>
    <cellStyle name="Normal 6 2 2 3 2 2 5 2" xfId="14733"/>
    <cellStyle name="Normal 6 2 2 3 2 2 6" xfId="8943"/>
    <cellStyle name="Normal 6 2 2 3 2 3" xfId="1612"/>
    <cellStyle name="Normal 6 2 2 3 2 3 2" xfId="3545"/>
    <cellStyle name="Normal 6 2 2 3 2 3 2 2" xfId="11355"/>
    <cellStyle name="Normal 6 2 2 3 2 3 3" xfId="5565"/>
    <cellStyle name="Normal 6 2 2 3 2 3 3 2" xfId="13285"/>
    <cellStyle name="Normal 6 2 2 3 2 3 4" xfId="7495"/>
    <cellStyle name="Normal 6 2 2 3 2 3 4 2" xfId="15215"/>
    <cellStyle name="Normal 6 2 2 3 2 3 5" xfId="9425"/>
    <cellStyle name="Normal 6 2 2 3 2 4" xfId="2581"/>
    <cellStyle name="Normal 6 2 2 3 2 4 2" xfId="10391"/>
    <cellStyle name="Normal 6 2 2 3 2 5" xfId="4601"/>
    <cellStyle name="Normal 6 2 2 3 2 5 2" xfId="12321"/>
    <cellStyle name="Normal 6 2 2 3 2 6" xfId="6531"/>
    <cellStyle name="Normal 6 2 2 3 2 6 2" xfId="14251"/>
    <cellStyle name="Normal 6 2 2 3 2 7" xfId="8461"/>
    <cellStyle name="Normal 6 2 2 3 3" xfId="720"/>
    <cellStyle name="Normal 6 2 2 3 3 2" xfId="1267"/>
    <cellStyle name="Normal 6 2 2 3 3 2 2" xfId="2254"/>
    <cellStyle name="Normal 6 2 2 3 3 2 2 2" xfId="4187"/>
    <cellStyle name="Normal 6 2 2 3 3 2 2 2 2" xfId="11997"/>
    <cellStyle name="Normal 6 2 2 3 3 2 2 3" xfId="6207"/>
    <cellStyle name="Normal 6 2 2 3 3 2 2 3 2" xfId="13927"/>
    <cellStyle name="Normal 6 2 2 3 3 2 2 4" xfId="8137"/>
    <cellStyle name="Normal 6 2 2 3 3 2 2 4 2" xfId="15857"/>
    <cellStyle name="Normal 6 2 2 3 3 2 2 5" xfId="10067"/>
    <cellStyle name="Normal 6 2 2 3 3 2 3" xfId="3224"/>
    <cellStyle name="Normal 6 2 2 3 3 2 3 2" xfId="11034"/>
    <cellStyle name="Normal 6 2 2 3 3 2 4" xfId="5244"/>
    <cellStyle name="Normal 6 2 2 3 3 2 4 2" xfId="12964"/>
    <cellStyle name="Normal 6 2 2 3 3 2 5" xfId="7174"/>
    <cellStyle name="Normal 6 2 2 3 3 2 5 2" xfId="14894"/>
    <cellStyle name="Normal 6 2 2 3 3 2 6" xfId="9104"/>
    <cellStyle name="Normal 6 2 2 3 3 3" xfId="1773"/>
    <cellStyle name="Normal 6 2 2 3 3 3 2" xfId="3706"/>
    <cellStyle name="Normal 6 2 2 3 3 3 2 2" xfId="11516"/>
    <cellStyle name="Normal 6 2 2 3 3 3 3" xfId="5726"/>
    <cellStyle name="Normal 6 2 2 3 3 3 3 2" xfId="13446"/>
    <cellStyle name="Normal 6 2 2 3 3 3 4" xfId="7656"/>
    <cellStyle name="Normal 6 2 2 3 3 3 4 2" xfId="15376"/>
    <cellStyle name="Normal 6 2 2 3 3 3 5" xfId="9586"/>
    <cellStyle name="Normal 6 2 2 3 3 4" xfId="2742"/>
    <cellStyle name="Normal 6 2 2 3 3 4 2" xfId="10552"/>
    <cellStyle name="Normal 6 2 2 3 3 5" xfId="4762"/>
    <cellStyle name="Normal 6 2 2 3 3 5 2" xfId="12482"/>
    <cellStyle name="Normal 6 2 2 3 3 6" xfId="6692"/>
    <cellStyle name="Normal 6 2 2 3 3 6 2" xfId="14412"/>
    <cellStyle name="Normal 6 2 2 3 3 7" xfId="8622"/>
    <cellStyle name="Normal 6 2 2 3 4" xfId="946"/>
    <cellStyle name="Normal 6 2 2 3 4 2" xfId="1934"/>
    <cellStyle name="Normal 6 2 2 3 4 2 2" xfId="3867"/>
    <cellStyle name="Normal 6 2 2 3 4 2 2 2" xfId="11677"/>
    <cellStyle name="Normal 6 2 2 3 4 2 3" xfId="5887"/>
    <cellStyle name="Normal 6 2 2 3 4 2 3 2" xfId="13607"/>
    <cellStyle name="Normal 6 2 2 3 4 2 4" xfId="7817"/>
    <cellStyle name="Normal 6 2 2 3 4 2 4 2" xfId="15537"/>
    <cellStyle name="Normal 6 2 2 3 4 2 5" xfId="9747"/>
    <cellStyle name="Normal 6 2 2 3 4 3" xfId="2903"/>
    <cellStyle name="Normal 6 2 2 3 4 3 2" xfId="10713"/>
    <cellStyle name="Normal 6 2 2 3 4 4" xfId="4923"/>
    <cellStyle name="Normal 6 2 2 3 4 4 2" xfId="12643"/>
    <cellStyle name="Normal 6 2 2 3 4 5" xfId="6853"/>
    <cellStyle name="Normal 6 2 2 3 4 5 2" xfId="14573"/>
    <cellStyle name="Normal 6 2 2 3 4 6" xfId="8783"/>
    <cellStyle name="Normal 6 2 2 3 5" xfId="1452"/>
    <cellStyle name="Normal 6 2 2 3 5 2" xfId="3385"/>
    <cellStyle name="Normal 6 2 2 3 5 2 2" xfId="11195"/>
    <cellStyle name="Normal 6 2 2 3 5 3" xfId="5405"/>
    <cellStyle name="Normal 6 2 2 3 5 3 2" xfId="13125"/>
    <cellStyle name="Normal 6 2 2 3 5 4" xfId="7335"/>
    <cellStyle name="Normal 6 2 2 3 5 4 2" xfId="15055"/>
    <cellStyle name="Normal 6 2 2 3 5 5" xfId="9265"/>
    <cellStyle name="Normal 6 2 2 3 6" xfId="2421"/>
    <cellStyle name="Normal 6 2 2 3 6 2" xfId="10231"/>
    <cellStyle name="Normal 6 2 2 3 7" xfId="4441"/>
    <cellStyle name="Normal 6 2 2 3 7 2" xfId="12161"/>
    <cellStyle name="Normal 6 2 2 3 8" xfId="6371"/>
    <cellStyle name="Normal 6 2 2 3 8 2" xfId="14091"/>
    <cellStyle name="Normal 6 2 2 3 9" xfId="8301"/>
    <cellStyle name="Normal 6 2 2 4" xfId="478"/>
    <cellStyle name="Normal 6 2 2 4 2" xfId="1026"/>
    <cellStyle name="Normal 6 2 2 4 2 2" xfId="2014"/>
    <cellStyle name="Normal 6 2 2 4 2 2 2" xfId="3947"/>
    <cellStyle name="Normal 6 2 2 4 2 2 2 2" xfId="11757"/>
    <cellStyle name="Normal 6 2 2 4 2 2 3" xfId="5967"/>
    <cellStyle name="Normal 6 2 2 4 2 2 3 2" xfId="13687"/>
    <cellStyle name="Normal 6 2 2 4 2 2 4" xfId="7897"/>
    <cellStyle name="Normal 6 2 2 4 2 2 4 2" xfId="15617"/>
    <cellStyle name="Normal 6 2 2 4 2 2 5" xfId="9827"/>
    <cellStyle name="Normal 6 2 2 4 2 3" xfId="2983"/>
    <cellStyle name="Normal 6 2 2 4 2 3 2" xfId="10793"/>
    <cellStyle name="Normal 6 2 2 4 2 4" xfId="5003"/>
    <cellStyle name="Normal 6 2 2 4 2 4 2" xfId="12723"/>
    <cellStyle name="Normal 6 2 2 4 2 5" xfId="6933"/>
    <cellStyle name="Normal 6 2 2 4 2 5 2" xfId="14653"/>
    <cellStyle name="Normal 6 2 2 4 2 6" xfId="8863"/>
    <cellStyle name="Normal 6 2 2 4 3" xfId="1532"/>
    <cellStyle name="Normal 6 2 2 4 3 2" xfId="3465"/>
    <cellStyle name="Normal 6 2 2 4 3 2 2" xfId="11275"/>
    <cellStyle name="Normal 6 2 2 4 3 3" xfId="5485"/>
    <cellStyle name="Normal 6 2 2 4 3 3 2" xfId="13205"/>
    <cellStyle name="Normal 6 2 2 4 3 4" xfId="7415"/>
    <cellStyle name="Normal 6 2 2 4 3 4 2" xfId="15135"/>
    <cellStyle name="Normal 6 2 2 4 3 5" xfId="9345"/>
    <cellStyle name="Normal 6 2 2 4 4" xfId="2501"/>
    <cellStyle name="Normal 6 2 2 4 4 2" xfId="10311"/>
    <cellStyle name="Normal 6 2 2 4 5" xfId="4521"/>
    <cellStyle name="Normal 6 2 2 4 5 2" xfId="12241"/>
    <cellStyle name="Normal 6 2 2 4 6" xfId="6451"/>
    <cellStyle name="Normal 6 2 2 4 6 2" xfId="14171"/>
    <cellStyle name="Normal 6 2 2 4 7" xfId="8381"/>
    <cellStyle name="Normal 6 2 2 5" xfId="640"/>
    <cellStyle name="Normal 6 2 2 5 2" xfId="1187"/>
    <cellStyle name="Normal 6 2 2 5 2 2" xfId="2174"/>
    <cellStyle name="Normal 6 2 2 5 2 2 2" xfId="4107"/>
    <cellStyle name="Normal 6 2 2 5 2 2 2 2" xfId="11917"/>
    <cellStyle name="Normal 6 2 2 5 2 2 3" xfId="6127"/>
    <cellStyle name="Normal 6 2 2 5 2 2 3 2" xfId="13847"/>
    <cellStyle name="Normal 6 2 2 5 2 2 4" xfId="8057"/>
    <cellStyle name="Normal 6 2 2 5 2 2 4 2" xfId="15777"/>
    <cellStyle name="Normal 6 2 2 5 2 2 5" xfId="9987"/>
    <cellStyle name="Normal 6 2 2 5 2 3" xfId="3144"/>
    <cellStyle name="Normal 6 2 2 5 2 3 2" xfId="10954"/>
    <cellStyle name="Normal 6 2 2 5 2 4" xfId="5164"/>
    <cellStyle name="Normal 6 2 2 5 2 4 2" xfId="12884"/>
    <cellStyle name="Normal 6 2 2 5 2 5" xfId="7094"/>
    <cellStyle name="Normal 6 2 2 5 2 5 2" xfId="14814"/>
    <cellStyle name="Normal 6 2 2 5 2 6" xfId="9024"/>
    <cellStyle name="Normal 6 2 2 5 3" xfId="1693"/>
    <cellStyle name="Normal 6 2 2 5 3 2" xfId="3626"/>
    <cellStyle name="Normal 6 2 2 5 3 2 2" xfId="11436"/>
    <cellStyle name="Normal 6 2 2 5 3 3" xfId="5646"/>
    <cellStyle name="Normal 6 2 2 5 3 3 2" xfId="13366"/>
    <cellStyle name="Normal 6 2 2 5 3 4" xfId="7576"/>
    <cellStyle name="Normal 6 2 2 5 3 4 2" xfId="15296"/>
    <cellStyle name="Normal 6 2 2 5 3 5" xfId="9506"/>
    <cellStyle name="Normal 6 2 2 5 4" xfId="2662"/>
    <cellStyle name="Normal 6 2 2 5 4 2" xfId="10472"/>
    <cellStyle name="Normal 6 2 2 5 5" xfId="4682"/>
    <cellStyle name="Normal 6 2 2 5 5 2" xfId="12402"/>
    <cellStyle name="Normal 6 2 2 5 6" xfId="6612"/>
    <cellStyle name="Normal 6 2 2 5 6 2" xfId="14332"/>
    <cellStyle name="Normal 6 2 2 5 7" xfId="8542"/>
    <cellStyle name="Normal 6 2 2 6" xfId="858"/>
    <cellStyle name="Normal 6 2 2 6 2" xfId="1854"/>
    <cellStyle name="Normal 6 2 2 6 2 2" xfId="3787"/>
    <cellStyle name="Normal 6 2 2 6 2 2 2" xfId="11597"/>
    <cellStyle name="Normal 6 2 2 6 2 3" xfId="5807"/>
    <cellStyle name="Normal 6 2 2 6 2 3 2" xfId="13527"/>
    <cellStyle name="Normal 6 2 2 6 2 4" xfId="7737"/>
    <cellStyle name="Normal 6 2 2 6 2 4 2" xfId="15457"/>
    <cellStyle name="Normal 6 2 2 6 2 5" xfId="9667"/>
    <cellStyle name="Normal 6 2 2 6 3" xfId="2823"/>
    <cellStyle name="Normal 6 2 2 6 3 2" xfId="10633"/>
    <cellStyle name="Normal 6 2 2 6 4" xfId="4843"/>
    <cellStyle name="Normal 6 2 2 6 4 2" xfId="12563"/>
    <cellStyle name="Normal 6 2 2 6 5" xfId="6773"/>
    <cellStyle name="Normal 6 2 2 6 5 2" xfId="14493"/>
    <cellStyle name="Normal 6 2 2 6 6" xfId="8703"/>
    <cellStyle name="Normal 6 2 2 7" xfId="1372"/>
    <cellStyle name="Normal 6 2 2 7 2" xfId="3305"/>
    <cellStyle name="Normal 6 2 2 7 2 2" xfId="11115"/>
    <cellStyle name="Normal 6 2 2 7 3" xfId="5325"/>
    <cellStyle name="Normal 6 2 2 7 3 2" xfId="13045"/>
    <cellStyle name="Normal 6 2 2 7 4" xfId="7255"/>
    <cellStyle name="Normal 6 2 2 7 4 2" xfId="14975"/>
    <cellStyle name="Normal 6 2 2 7 5" xfId="9185"/>
    <cellStyle name="Normal 6 2 2 8" xfId="2341"/>
    <cellStyle name="Normal 6 2 2 8 2" xfId="10151"/>
    <cellStyle name="Normal 6 2 2 9" xfId="4361"/>
    <cellStyle name="Normal 6 2 2 9 2" xfId="12081"/>
    <cellStyle name="Normal 6 2 3" xfId="338"/>
    <cellStyle name="Normal 6 2 3 10" xfId="8241"/>
    <cellStyle name="Normal 6 2 3 2" xfId="418"/>
    <cellStyle name="Normal 6 2 3 2 2" xfId="578"/>
    <cellStyle name="Normal 6 2 3 2 2 2" xfId="1126"/>
    <cellStyle name="Normal 6 2 3 2 2 2 2" xfId="2114"/>
    <cellStyle name="Normal 6 2 3 2 2 2 2 2" xfId="4047"/>
    <cellStyle name="Normal 6 2 3 2 2 2 2 2 2" xfId="11857"/>
    <cellStyle name="Normal 6 2 3 2 2 2 2 3" xfId="6067"/>
    <cellStyle name="Normal 6 2 3 2 2 2 2 3 2" xfId="13787"/>
    <cellStyle name="Normal 6 2 3 2 2 2 2 4" xfId="7997"/>
    <cellStyle name="Normal 6 2 3 2 2 2 2 4 2" xfId="15717"/>
    <cellStyle name="Normal 6 2 3 2 2 2 2 5" xfId="9927"/>
    <cellStyle name="Normal 6 2 3 2 2 2 3" xfId="3083"/>
    <cellStyle name="Normal 6 2 3 2 2 2 3 2" xfId="10893"/>
    <cellStyle name="Normal 6 2 3 2 2 2 4" xfId="5103"/>
    <cellStyle name="Normal 6 2 3 2 2 2 4 2" xfId="12823"/>
    <cellStyle name="Normal 6 2 3 2 2 2 5" xfId="7033"/>
    <cellStyle name="Normal 6 2 3 2 2 2 5 2" xfId="14753"/>
    <cellStyle name="Normal 6 2 3 2 2 2 6" xfId="8963"/>
    <cellStyle name="Normal 6 2 3 2 2 3" xfId="1632"/>
    <cellStyle name="Normal 6 2 3 2 2 3 2" xfId="3565"/>
    <cellStyle name="Normal 6 2 3 2 2 3 2 2" xfId="11375"/>
    <cellStyle name="Normal 6 2 3 2 2 3 3" xfId="5585"/>
    <cellStyle name="Normal 6 2 3 2 2 3 3 2" xfId="13305"/>
    <cellStyle name="Normal 6 2 3 2 2 3 4" xfId="7515"/>
    <cellStyle name="Normal 6 2 3 2 2 3 4 2" xfId="15235"/>
    <cellStyle name="Normal 6 2 3 2 2 3 5" xfId="9445"/>
    <cellStyle name="Normal 6 2 3 2 2 4" xfId="2601"/>
    <cellStyle name="Normal 6 2 3 2 2 4 2" xfId="10411"/>
    <cellStyle name="Normal 6 2 3 2 2 5" xfId="4621"/>
    <cellStyle name="Normal 6 2 3 2 2 5 2" xfId="12341"/>
    <cellStyle name="Normal 6 2 3 2 2 6" xfId="6551"/>
    <cellStyle name="Normal 6 2 3 2 2 6 2" xfId="14271"/>
    <cellStyle name="Normal 6 2 3 2 2 7" xfId="8481"/>
    <cellStyle name="Normal 6 2 3 2 3" xfId="740"/>
    <cellStyle name="Normal 6 2 3 2 3 2" xfId="1287"/>
    <cellStyle name="Normal 6 2 3 2 3 2 2" xfId="2274"/>
    <cellStyle name="Normal 6 2 3 2 3 2 2 2" xfId="4207"/>
    <cellStyle name="Normal 6 2 3 2 3 2 2 2 2" xfId="12017"/>
    <cellStyle name="Normal 6 2 3 2 3 2 2 3" xfId="6227"/>
    <cellStyle name="Normal 6 2 3 2 3 2 2 3 2" xfId="13947"/>
    <cellStyle name="Normal 6 2 3 2 3 2 2 4" xfId="8157"/>
    <cellStyle name="Normal 6 2 3 2 3 2 2 4 2" xfId="15877"/>
    <cellStyle name="Normal 6 2 3 2 3 2 2 5" xfId="10087"/>
    <cellStyle name="Normal 6 2 3 2 3 2 3" xfId="3244"/>
    <cellStyle name="Normal 6 2 3 2 3 2 3 2" xfId="11054"/>
    <cellStyle name="Normal 6 2 3 2 3 2 4" xfId="5264"/>
    <cellStyle name="Normal 6 2 3 2 3 2 4 2" xfId="12984"/>
    <cellStyle name="Normal 6 2 3 2 3 2 5" xfId="7194"/>
    <cellStyle name="Normal 6 2 3 2 3 2 5 2" xfId="14914"/>
    <cellStyle name="Normal 6 2 3 2 3 2 6" xfId="9124"/>
    <cellStyle name="Normal 6 2 3 2 3 3" xfId="1793"/>
    <cellStyle name="Normal 6 2 3 2 3 3 2" xfId="3726"/>
    <cellStyle name="Normal 6 2 3 2 3 3 2 2" xfId="11536"/>
    <cellStyle name="Normal 6 2 3 2 3 3 3" xfId="5746"/>
    <cellStyle name="Normal 6 2 3 2 3 3 3 2" xfId="13466"/>
    <cellStyle name="Normal 6 2 3 2 3 3 4" xfId="7676"/>
    <cellStyle name="Normal 6 2 3 2 3 3 4 2" xfId="15396"/>
    <cellStyle name="Normal 6 2 3 2 3 3 5" xfId="9606"/>
    <cellStyle name="Normal 6 2 3 2 3 4" xfId="2762"/>
    <cellStyle name="Normal 6 2 3 2 3 4 2" xfId="10572"/>
    <cellStyle name="Normal 6 2 3 2 3 5" xfId="4782"/>
    <cellStyle name="Normal 6 2 3 2 3 5 2" xfId="12502"/>
    <cellStyle name="Normal 6 2 3 2 3 6" xfId="6712"/>
    <cellStyle name="Normal 6 2 3 2 3 6 2" xfId="14432"/>
    <cellStyle name="Normal 6 2 3 2 3 7" xfId="8642"/>
    <cellStyle name="Normal 6 2 3 2 4" xfId="966"/>
    <cellStyle name="Normal 6 2 3 2 4 2" xfId="1954"/>
    <cellStyle name="Normal 6 2 3 2 4 2 2" xfId="3887"/>
    <cellStyle name="Normal 6 2 3 2 4 2 2 2" xfId="11697"/>
    <cellStyle name="Normal 6 2 3 2 4 2 3" xfId="5907"/>
    <cellStyle name="Normal 6 2 3 2 4 2 3 2" xfId="13627"/>
    <cellStyle name="Normal 6 2 3 2 4 2 4" xfId="7837"/>
    <cellStyle name="Normal 6 2 3 2 4 2 4 2" xfId="15557"/>
    <cellStyle name="Normal 6 2 3 2 4 2 5" xfId="9767"/>
    <cellStyle name="Normal 6 2 3 2 4 3" xfId="2923"/>
    <cellStyle name="Normal 6 2 3 2 4 3 2" xfId="10733"/>
    <cellStyle name="Normal 6 2 3 2 4 4" xfId="4943"/>
    <cellStyle name="Normal 6 2 3 2 4 4 2" xfId="12663"/>
    <cellStyle name="Normal 6 2 3 2 4 5" xfId="6873"/>
    <cellStyle name="Normal 6 2 3 2 4 5 2" xfId="14593"/>
    <cellStyle name="Normal 6 2 3 2 4 6" xfId="8803"/>
    <cellStyle name="Normal 6 2 3 2 5" xfId="1472"/>
    <cellStyle name="Normal 6 2 3 2 5 2" xfId="3405"/>
    <cellStyle name="Normal 6 2 3 2 5 2 2" xfId="11215"/>
    <cellStyle name="Normal 6 2 3 2 5 3" xfId="5425"/>
    <cellStyle name="Normal 6 2 3 2 5 3 2" xfId="13145"/>
    <cellStyle name="Normal 6 2 3 2 5 4" xfId="7355"/>
    <cellStyle name="Normal 6 2 3 2 5 4 2" xfId="15075"/>
    <cellStyle name="Normal 6 2 3 2 5 5" xfId="9285"/>
    <cellStyle name="Normal 6 2 3 2 6" xfId="2441"/>
    <cellStyle name="Normal 6 2 3 2 6 2" xfId="10251"/>
    <cellStyle name="Normal 6 2 3 2 7" xfId="4461"/>
    <cellStyle name="Normal 6 2 3 2 7 2" xfId="12181"/>
    <cellStyle name="Normal 6 2 3 2 8" xfId="6391"/>
    <cellStyle name="Normal 6 2 3 2 8 2" xfId="14111"/>
    <cellStyle name="Normal 6 2 3 2 9" xfId="8321"/>
    <cellStyle name="Normal 6 2 3 3" xfId="498"/>
    <cellStyle name="Normal 6 2 3 3 2" xfId="1046"/>
    <cellStyle name="Normal 6 2 3 3 2 2" xfId="2034"/>
    <cellStyle name="Normal 6 2 3 3 2 2 2" xfId="3967"/>
    <cellStyle name="Normal 6 2 3 3 2 2 2 2" xfId="11777"/>
    <cellStyle name="Normal 6 2 3 3 2 2 3" xfId="5987"/>
    <cellStyle name="Normal 6 2 3 3 2 2 3 2" xfId="13707"/>
    <cellStyle name="Normal 6 2 3 3 2 2 4" xfId="7917"/>
    <cellStyle name="Normal 6 2 3 3 2 2 4 2" xfId="15637"/>
    <cellStyle name="Normal 6 2 3 3 2 2 5" xfId="9847"/>
    <cellStyle name="Normal 6 2 3 3 2 3" xfId="3003"/>
    <cellStyle name="Normal 6 2 3 3 2 3 2" xfId="10813"/>
    <cellStyle name="Normal 6 2 3 3 2 4" xfId="5023"/>
    <cellStyle name="Normal 6 2 3 3 2 4 2" xfId="12743"/>
    <cellStyle name="Normal 6 2 3 3 2 5" xfId="6953"/>
    <cellStyle name="Normal 6 2 3 3 2 5 2" xfId="14673"/>
    <cellStyle name="Normal 6 2 3 3 2 6" xfId="8883"/>
    <cellStyle name="Normal 6 2 3 3 3" xfId="1552"/>
    <cellStyle name="Normal 6 2 3 3 3 2" xfId="3485"/>
    <cellStyle name="Normal 6 2 3 3 3 2 2" xfId="11295"/>
    <cellStyle name="Normal 6 2 3 3 3 3" xfId="5505"/>
    <cellStyle name="Normal 6 2 3 3 3 3 2" xfId="13225"/>
    <cellStyle name="Normal 6 2 3 3 3 4" xfId="7435"/>
    <cellStyle name="Normal 6 2 3 3 3 4 2" xfId="15155"/>
    <cellStyle name="Normal 6 2 3 3 3 5" xfId="9365"/>
    <cellStyle name="Normal 6 2 3 3 4" xfId="2521"/>
    <cellStyle name="Normal 6 2 3 3 4 2" xfId="10331"/>
    <cellStyle name="Normal 6 2 3 3 5" xfId="4541"/>
    <cellStyle name="Normal 6 2 3 3 5 2" xfId="12261"/>
    <cellStyle name="Normal 6 2 3 3 6" xfId="6471"/>
    <cellStyle name="Normal 6 2 3 3 6 2" xfId="14191"/>
    <cellStyle name="Normal 6 2 3 3 7" xfId="8401"/>
    <cellStyle name="Normal 6 2 3 4" xfId="660"/>
    <cellStyle name="Normal 6 2 3 4 2" xfId="1207"/>
    <cellStyle name="Normal 6 2 3 4 2 2" xfId="2194"/>
    <cellStyle name="Normal 6 2 3 4 2 2 2" xfId="4127"/>
    <cellStyle name="Normal 6 2 3 4 2 2 2 2" xfId="11937"/>
    <cellStyle name="Normal 6 2 3 4 2 2 3" xfId="6147"/>
    <cellStyle name="Normal 6 2 3 4 2 2 3 2" xfId="13867"/>
    <cellStyle name="Normal 6 2 3 4 2 2 4" xfId="8077"/>
    <cellStyle name="Normal 6 2 3 4 2 2 4 2" xfId="15797"/>
    <cellStyle name="Normal 6 2 3 4 2 2 5" xfId="10007"/>
    <cellStyle name="Normal 6 2 3 4 2 3" xfId="3164"/>
    <cellStyle name="Normal 6 2 3 4 2 3 2" xfId="10974"/>
    <cellStyle name="Normal 6 2 3 4 2 4" xfId="5184"/>
    <cellStyle name="Normal 6 2 3 4 2 4 2" xfId="12904"/>
    <cellStyle name="Normal 6 2 3 4 2 5" xfId="7114"/>
    <cellStyle name="Normal 6 2 3 4 2 5 2" xfId="14834"/>
    <cellStyle name="Normal 6 2 3 4 2 6" xfId="9044"/>
    <cellStyle name="Normal 6 2 3 4 3" xfId="1713"/>
    <cellStyle name="Normal 6 2 3 4 3 2" xfId="3646"/>
    <cellStyle name="Normal 6 2 3 4 3 2 2" xfId="11456"/>
    <cellStyle name="Normal 6 2 3 4 3 3" xfId="5666"/>
    <cellStyle name="Normal 6 2 3 4 3 3 2" xfId="13386"/>
    <cellStyle name="Normal 6 2 3 4 3 4" xfId="7596"/>
    <cellStyle name="Normal 6 2 3 4 3 4 2" xfId="15316"/>
    <cellStyle name="Normal 6 2 3 4 3 5" xfId="9526"/>
    <cellStyle name="Normal 6 2 3 4 4" xfId="2682"/>
    <cellStyle name="Normal 6 2 3 4 4 2" xfId="10492"/>
    <cellStyle name="Normal 6 2 3 4 5" xfId="4702"/>
    <cellStyle name="Normal 6 2 3 4 5 2" xfId="12422"/>
    <cellStyle name="Normal 6 2 3 4 6" xfId="6632"/>
    <cellStyle name="Normal 6 2 3 4 6 2" xfId="14352"/>
    <cellStyle name="Normal 6 2 3 4 7" xfId="8562"/>
    <cellStyle name="Normal 6 2 3 5" xfId="886"/>
    <cellStyle name="Normal 6 2 3 5 2" xfId="1874"/>
    <cellStyle name="Normal 6 2 3 5 2 2" xfId="3807"/>
    <cellStyle name="Normal 6 2 3 5 2 2 2" xfId="11617"/>
    <cellStyle name="Normal 6 2 3 5 2 3" xfId="5827"/>
    <cellStyle name="Normal 6 2 3 5 2 3 2" xfId="13547"/>
    <cellStyle name="Normal 6 2 3 5 2 4" xfId="7757"/>
    <cellStyle name="Normal 6 2 3 5 2 4 2" xfId="15477"/>
    <cellStyle name="Normal 6 2 3 5 2 5" xfId="9687"/>
    <cellStyle name="Normal 6 2 3 5 3" xfId="2843"/>
    <cellStyle name="Normal 6 2 3 5 3 2" xfId="10653"/>
    <cellStyle name="Normal 6 2 3 5 4" xfId="4863"/>
    <cellStyle name="Normal 6 2 3 5 4 2" xfId="12583"/>
    <cellStyle name="Normal 6 2 3 5 5" xfId="6793"/>
    <cellStyle name="Normal 6 2 3 5 5 2" xfId="14513"/>
    <cellStyle name="Normal 6 2 3 5 6" xfId="8723"/>
    <cellStyle name="Normal 6 2 3 6" xfId="1392"/>
    <cellStyle name="Normal 6 2 3 6 2" xfId="3325"/>
    <cellStyle name="Normal 6 2 3 6 2 2" xfId="11135"/>
    <cellStyle name="Normal 6 2 3 6 3" xfId="5345"/>
    <cellStyle name="Normal 6 2 3 6 3 2" xfId="13065"/>
    <cellStyle name="Normal 6 2 3 6 4" xfId="7275"/>
    <cellStyle name="Normal 6 2 3 6 4 2" xfId="14995"/>
    <cellStyle name="Normal 6 2 3 6 5" xfId="9205"/>
    <cellStyle name="Normal 6 2 3 7" xfId="2361"/>
    <cellStyle name="Normal 6 2 3 7 2" xfId="10171"/>
    <cellStyle name="Normal 6 2 3 8" xfId="4381"/>
    <cellStyle name="Normal 6 2 3 8 2" xfId="12101"/>
    <cellStyle name="Normal 6 2 3 9" xfId="6311"/>
    <cellStyle name="Normal 6 2 3 9 2" xfId="14031"/>
    <cellStyle name="Normal 6 2 4" xfId="378"/>
    <cellStyle name="Normal 6 2 4 2" xfId="538"/>
    <cellStyle name="Normal 6 2 4 2 2" xfId="1086"/>
    <cellStyle name="Normal 6 2 4 2 2 2" xfId="2074"/>
    <cellStyle name="Normal 6 2 4 2 2 2 2" xfId="4007"/>
    <cellStyle name="Normal 6 2 4 2 2 2 2 2" xfId="11817"/>
    <cellStyle name="Normal 6 2 4 2 2 2 3" xfId="6027"/>
    <cellStyle name="Normal 6 2 4 2 2 2 3 2" xfId="13747"/>
    <cellStyle name="Normal 6 2 4 2 2 2 4" xfId="7957"/>
    <cellStyle name="Normal 6 2 4 2 2 2 4 2" xfId="15677"/>
    <cellStyle name="Normal 6 2 4 2 2 2 5" xfId="9887"/>
    <cellStyle name="Normal 6 2 4 2 2 3" xfId="3043"/>
    <cellStyle name="Normal 6 2 4 2 2 3 2" xfId="10853"/>
    <cellStyle name="Normal 6 2 4 2 2 4" xfId="5063"/>
    <cellStyle name="Normal 6 2 4 2 2 4 2" xfId="12783"/>
    <cellStyle name="Normal 6 2 4 2 2 5" xfId="6993"/>
    <cellStyle name="Normal 6 2 4 2 2 5 2" xfId="14713"/>
    <cellStyle name="Normal 6 2 4 2 2 6" xfId="8923"/>
    <cellStyle name="Normal 6 2 4 2 3" xfId="1592"/>
    <cellStyle name="Normal 6 2 4 2 3 2" xfId="3525"/>
    <cellStyle name="Normal 6 2 4 2 3 2 2" xfId="11335"/>
    <cellStyle name="Normal 6 2 4 2 3 3" xfId="5545"/>
    <cellStyle name="Normal 6 2 4 2 3 3 2" xfId="13265"/>
    <cellStyle name="Normal 6 2 4 2 3 4" xfId="7475"/>
    <cellStyle name="Normal 6 2 4 2 3 4 2" xfId="15195"/>
    <cellStyle name="Normal 6 2 4 2 3 5" xfId="9405"/>
    <cellStyle name="Normal 6 2 4 2 4" xfId="2561"/>
    <cellStyle name="Normal 6 2 4 2 4 2" xfId="10371"/>
    <cellStyle name="Normal 6 2 4 2 5" xfId="4581"/>
    <cellStyle name="Normal 6 2 4 2 5 2" xfId="12301"/>
    <cellStyle name="Normal 6 2 4 2 6" xfId="6511"/>
    <cellStyle name="Normal 6 2 4 2 6 2" xfId="14231"/>
    <cellStyle name="Normal 6 2 4 2 7" xfId="8441"/>
    <cellStyle name="Normal 6 2 4 3" xfId="700"/>
    <cellStyle name="Normal 6 2 4 3 2" xfId="1247"/>
    <cellStyle name="Normal 6 2 4 3 2 2" xfId="2234"/>
    <cellStyle name="Normal 6 2 4 3 2 2 2" xfId="4167"/>
    <cellStyle name="Normal 6 2 4 3 2 2 2 2" xfId="11977"/>
    <cellStyle name="Normal 6 2 4 3 2 2 3" xfId="6187"/>
    <cellStyle name="Normal 6 2 4 3 2 2 3 2" xfId="13907"/>
    <cellStyle name="Normal 6 2 4 3 2 2 4" xfId="8117"/>
    <cellStyle name="Normal 6 2 4 3 2 2 4 2" xfId="15837"/>
    <cellStyle name="Normal 6 2 4 3 2 2 5" xfId="10047"/>
    <cellStyle name="Normal 6 2 4 3 2 3" xfId="3204"/>
    <cellStyle name="Normal 6 2 4 3 2 3 2" xfId="11014"/>
    <cellStyle name="Normal 6 2 4 3 2 4" xfId="5224"/>
    <cellStyle name="Normal 6 2 4 3 2 4 2" xfId="12944"/>
    <cellStyle name="Normal 6 2 4 3 2 5" xfId="7154"/>
    <cellStyle name="Normal 6 2 4 3 2 5 2" xfId="14874"/>
    <cellStyle name="Normal 6 2 4 3 2 6" xfId="9084"/>
    <cellStyle name="Normal 6 2 4 3 3" xfId="1753"/>
    <cellStyle name="Normal 6 2 4 3 3 2" xfId="3686"/>
    <cellStyle name="Normal 6 2 4 3 3 2 2" xfId="11496"/>
    <cellStyle name="Normal 6 2 4 3 3 3" xfId="5706"/>
    <cellStyle name="Normal 6 2 4 3 3 3 2" xfId="13426"/>
    <cellStyle name="Normal 6 2 4 3 3 4" xfId="7636"/>
    <cellStyle name="Normal 6 2 4 3 3 4 2" xfId="15356"/>
    <cellStyle name="Normal 6 2 4 3 3 5" xfId="9566"/>
    <cellStyle name="Normal 6 2 4 3 4" xfId="2722"/>
    <cellStyle name="Normal 6 2 4 3 4 2" xfId="10532"/>
    <cellStyle name="Normal 6 2 4 3 5" xfId="4742"/>
    <cellStyle name="Normal 6 2 4 3 5 2" xfId="12462"/>
    <cellStyle name="Normal 6 2 4 3 6" xfId="6672"/>
    <cellStyle name="Normal 6 2 4 3 6 2" xfId="14392"/>
    <cellStyle name="Normal 6 2 4 3 7" xfId="8602"/>
    <cellStyle name="Normal 6 2 4 4" xfId="926"/>
    <cellStyle name="Normal 6 2 4 4 2" xfId="1914"/>
    <cellStyle name="Normal 6 2 4 4 2 2" xfId="3847"/>
    <cellStyle name="Normal 6 2 4 4 2 2 2" xfId="11657"/>
    <cellStyle name="Normal 6 2 4 4 2 3" xfId="5867"/>
    <cellStyle name="Normal 6 2 4 4 2 3 2" xfId="13587"/>
    <cellStyle name="Normal 6 2 4 4 2 4" xfId="7797"/>
    <cellStyle name="Normal 6 2 4 4 2 4 2" xfId="15517"/>
    <cellStyle name="Normal 6 2 4 4 2 5" xfId="9727"/>
    <cellStyle name="Normal 6 2 4 4 3" xfId="2883"/>
    <cellStyle name="Normal 6 2 4 4 3 2" xfId="10693"/>
    <cellStyle name="Normal 6 2 4 4 4" xfId="4903"/>
    <cellStyle name="Normal 6 2 4 4 4 2" xfId="12623"/>
    <cellStyle name="Normal 6 2 4 4 5" xfId="6833"/>
    <cellStyle name="Normal 6 2 4 4 5 2" xfId="14553"/>
    <cellStyle name="Normal 6 2 4 4 6" xfId="8763"/>
    <cellStyle name="Normal 6 2 4 5" xfId="1432"/>
    <cellStyle name="Normal 6 2 4 5 2" xfId="3365"/>
    <cellStyle name="Normal 6 2 4 5 2 2" xfId="11175"/>
    <cellStyle name="Normal 6 2 4 5 3" xfId="5385"/>
    <cellStyle name="Normal 6 2 4 5 3 2" xfId="13105"/>
    <cellStyle name="Normal 6 2 4 5 4" xfId="7315"/>
    <cellStyle name="Normal 6 2 4 5 4 2" xfId="15035"/>
    <cellStyle name="Normal 6 2 4 5 5" xfId="9245"/>
    <cellStyle name="Normal 6 2 4 6" xfId="2401"/>
    <cellStyle name="Normal 6 2 4 6 2" xfId="10211"/>
    <cellStyle name="Normal 6 2 4 7" xfId="4421"/>
    <cellStyle name="Normal 6 2 4 7 2" xfId="12141"/>
    <cellStyle name="Normal 6 2 4 8" xfId="6351"/>
    <cellStyle name="Normal 6 2 4 8 2" xfId="14071"/>
    <cellStyle name="Normal 6 2 4 9" xfId="8281"/>
    <cellStyle name="Normal 6 2 5" xfId="458"/>
    <cellStyle name="Normal 6 2 5 2" xfId="1006"/>
    <cellStyle name="Normal 6 2 5 2 2" xfId="1994"/>
    <cellStyle name="Normal 6 2 5 2 2 2" xfId="3927"/>
    <cellStyle name="Normal 6 2 5 2 2 2 2" xfId="11737"/>
    <cellStyle name="Normal 6 2 5 2 2 3" xfId="5947"/>
    <cellStyle name="Normal 6 2 5 2 2 3 2" xfId="13667"/>
    <cellStyle name="Normal 6 2 5 2 2 4" xfId="7877"/>
    <cellStyle name="Normal 6 2 5 2 2 4 2" xfId="15597"/>
    <cellStyle name="Normal 6 2 5 2 2 5" xfId="9807"/>
    <cellStyle name="Normal 6 2 5 2 3" xfId="2963"/>
    <cellStyle name="Normal 6 2 5 2 3 2" xfId="10773"/>
    <cellStyle name="Normal 6 2 5 2 4" xfId="4983"/>
    <cellStyle name="Normal 6 2 5 2 4 2" xfId="12703"/>
    <cellStyle name="Normal 6 2 5 2 5" xfId="6913"/>
    <cellStyle name="Normal 6 2 5 2 5 2" xfId="14633"/>
    <cellStyle name="Normal 6 2 5 2 6" xfId="8843"/>
    <cellStyle name="Normal 6 2 5 3" xfId="1512"/>
    <cellStyle name="Normal 6 2 5 3 2" xfId="3445"/>
    <cellStyle name="Normal 6 2 5 3 2 2" xfId="11255"/>
    <cellStyle name="Normal 6 2 5 3 3" xfId="5465"/>
    <cellStyle name="Normal 6 2 5 3 3 2" xfId="13185"/>
    <cellStyle name="Normal 6 2 5 3 4" xfId="7395"/>
    <cellStyle name="Normal 6 2 5 3 4 2" xfId="15115"/>
    <cellStyle name="Normal 6 2 5 3 5" xfId="9325"/>
    <cellStyle name="Normal 6 2 5 4" xfId="2481"/>
    <cellStyle name="Normal 6 2 5 4 2" xfId="10291"/>
    <cellStyle name="Normal 6 2 5 5" xfId="4501"/>
    <cellStyle name="Normal 6 2 5 5 2" xfId="12221"/>
    <cellStyle name="Normal 6 2 5 6" xfId="6431"/>
    <cellStyle name="Normal 6 2 5 6 2" xfId="14151"/>
    <cellStyle name="Normal 6 2 5 7" xfId="8361"/>
    <cellStyle name="Normal 6 2 6" xfId="620"/>
    <cellStyle name="Normal 6 2 6 2" xfId="1167"/>
    <cellStyle name="Normal 6 2 6 2 2" xfId="2154"/>
    <cellStyle name="Normal 6 2 6 2 2 2" xfId="4087"/>
    <cellStyle name="Normal 6 2 6 2 2 2 2" xfId="11897"/>
    <cellStyle name="Normal 6 2 6 2 2 3" xfId="6107"/>
    <cellStyle name="Normal 6 2 6 2 2 3 2" xfId="13827"/>
    <cellStyle name="Normal 6 2 6 2 2 4" xfId="8037"/>
    <cellStyle name="Normal 6 2 6 2 2 4 2" xfId="15757"/>
    <cellStyle name="Normal 6 2 6 2 2 5" xfId="9967"/>
    <cellStyle name="Normal 6 2 6 2 3" xfId="3124"/>
    <cellStyle name="Normal 6 2 6 2 3 2" xfId="10934"/>
    <cellStyle name="Normal 6 2 6 2 4" xfId="5144"/>
    <cellStyle name="Normal 6 2 6 2 4 2" xfId="12864"/>
    <cellStyle name="Normal 6 2 6 2 5" xfId="7074"/>
    <cellStyle name="Normal 6 2 6 2 5 2" xfId="14794"/>
    <cellStyle name="Normal 6 2 6 2 6" xfId="9004"/>
    <cellStyle name="Normal 6 2 6 3" xfId="1673"/>
    <cellStyle name="Normal 6 2 6 3 2" xfId="3606"/>
    <cellStyle name="Normal 6 2 6 3 2 2" xfId="11416"/>
    <cellStyle name="Normal 6 2 6 3 3" xfId="5626"/>
    <cellStyle name="Normal 6 2 6 3 3 2" xfId="13346"/>
    <cellStyle name="Normal 6 2 6 3 4" xfId="7556"/>
    <cellStyle name="Normal 6 2 6 3 4 2" xfId="15276"/>
    <cellStyle name="Normal 6 2 6 3 5" xfId="9486"/>
    <cellStyle name="Normal 6 2 6 4" xfId="2642"/>
    <cellStyle name="Normal 6 2 6 4 2" xfId="10452"/>
    <cellStyle name="Normal 6 2 6 5" xfId="4662"/>
    <cellStyle name="Normal 6 2 6 5 2" xfId="12382"/>
    <cellStyle name="Normal 6 2 6 6" xfId="6592"/>
    <cellStyle name="Normal 6 2 6 6 2" xfId="14312"/>
    <cellStyle name="Normal 6 2 6 7" xfId="8522"/>
    <cellStyle name="Normal 6 2 7" xfId="835"/>
    <cellStyle name="Normal 6 2 7 2" xfId="1834"/>
    <cellStyle name="Normal 6 2 7 2 2" xfId="3767"/>
    <cellStyle name="Normal 6 2 7 2 2 2" xfId="11577"/>
    <cellStyle name="Normal 6 2 7 2 3" xfId="5787"/>
    <cellStyle name="Normal 6 2 7 2 3 2" xfId="13507"/>
    <cellStyle name="Normal 6 2 7 2 4" xfId="7717"/>
    <cellStyle name="Normal 6 2 7 2 4 2" xfId="15437"/>
    <cellStyle name="Normal 6 2 7 2 5" xfId="9647"/>
    <cellStyle name="Normal 6 2 7 3" xfId="2803"/>
    <cellStyle name="Normal 6 2 7 3 2" xfId="10613"/>
    <cellStyle name="Normal 6 2 7 4" xfId="4823"/>
    <cellStyle name="Normal 6 2 7 4 2" xfId="12543"/>
    <cellStyle name="Normal 6 2 7 5" xfId="6753"/>
    <cellStyle name="Normal 6 2 7 5 2" xfId="14473"/>
    <cellStyle name="Normal 6 2 7 6" xfId="8683"/>
    <cellStyle name="Normal 6 2 8" xfId="1352"/>
    <cellStyle name="Normal 6 2 8 2" xfId="3285"/>
    <cellStyle name="Normal 6 2 8 2 2" xfId="11095"/>
    <cellStyle name="Normal 6 2 8 3" xfId="5305"/>
    <cellStyle name="Normal 6 2 8 3 2" xfId="13025"/>
    <cellStyle name="Normal 6 2 8 4" xfId="7235"/>
    <cellStyle name="Normal 6 2 8 4 2" xfId="14955"/>
    <cellStyle name="Normal 6 2 8 5" xfId="9165"/>
    <cellStyle name="Normal 6 2 9" xfId="2321"/>
    <cellStyle name="Normal 6 2 9 2" xfId="10131"/>
    <cellStyle name="Normal 6 3" xfId="263"/>
    <cellStyle name="Normal 6 3 10" xfId="6281"/>
    <cellStyle name="Normal 6 3 10 2" xfId="14001"/>
    <cellStyle name="Normal 6 3 11" xfId="8211"/>
    <cellStyle name="Normal 6 3 2" xfId="348"/>
    <cellStyle name="Normal 6 3 2 10" xfId="8251"/>
    <cellStyle name="Normal 6 3 2 2" xfId="428"/>
    <cellStyle name="Normal 6 3 2 2 2" xfId="588"/>
    <cellStyle name="Normal 6 3 2 2 2 2" xfId="1136"/>
    <cellStyle name="Normal 6 3 2 2 2 2 2" xfId="2124"/>
    <cellStyle name="Normal 6 3 2 2 2 2 2 2" xfId="4057"/>
    <cellStyle name="Normal 6 3 2 2 2 2 2 2 2" xfId="11867"/>
    <cellStyle name="Normal 6 3 2 2 2 2 2 3" xfId="6077"/>
    <cellStyle name="Normal 6 3 2 2 2 2 2 3 2" xfId="13797"/>
    <cellStyle name="Normal 6 3 2 2 2 2 2 4" xfId="8007"/>
    <cellStyle name="Normal 6 3 2 2 2 2 2 4 2" xfId="15727"/>
    <cellStyle name="Normal 6 3 2 2 2 2 2 5" xfId="9937"/>
    <cellStyle name="Normal 6 3 2 2 2 2 3" xfId="3093"/>
    <cellStyle name="Normal 6 3 2 2 2 2 3 2" xfId="10903"/>
    <cellStyle name="Normal 6 3 2 2 2 2 4" xfId="5113"/>
    <cellStyle name="Normal 6 3 2 2 2 2 4 2" xfId="12833"/>
    <cellStyle name="Normal 6 3 2 2 2 2 5" xfId="7043"/>
    <cellStyle name="Normal 6 3 2 2 2 2 5 2" xfId="14763"/>
    <cellStyle name="Normal 6 3 2 2 2 2 6" xfId="8973"/>
    <cellStyle name="Normal 6 3 2 2 2 3" xfId="1642"/>
    <cellStyle name="Normal 6 3 2 2 2 3 2" xfId="3575"/>
    <cellStyle name="Normal 6 3 2 2 2 3 2 2" xfId="11385"/>
    <cellStyle name="Normal 6 3 2 2 2 3 3" xfId="5595"/>
    <cellStyle name="Normal 6 3 2 2 2 3 3 2" xfId="13315"/>
    <cellStyle name="Normal 6 3 2 2 2 3 4" xfId="7525"/>
    <cellStyle name="Normal 6 3 2 2 2 3 4 2" xfId="15245"/>
    <cellStyle name="Normal 6 3 2 2 2 3 5" xfId="9455"/>
    <cellStyle name="Normal 6 3 2 2 2 4" xfId="2611"/>
    <cellStyle name="Normal 6 3 2 2 2 4 2" xfId="10421"/>
    <cellStyle name="Normal 6 3 2 2 2 5" xfId="4631"/>
    <cellStyle name="Normal 6 3 2 2 2 5 2" xfId="12351"/>
    <cellStyle name="Normal 6 3 2 2 2 6" xfId="6561"/>
    <cellStyle name="Normal 6 3 2 2 2 6 2" xfId="14281"/>
    <cellStyle name="Normal 6 3 2 2 2 7" xfId="8491"/>
    <cellStyle name="Normal 6 3 2 2 3" xfId="750"/>
    <cellStyle name="Normal 6 3 2 2 3 2" xfId="1297"/>
    <cellStyle name="Normal 6 3 2 2 3 2 2" xfId="2284"/>
    <cellStyle name="Normal 6 3 2 2 3 2 2 2" xfId="4217"/>
    <cellStyle name="Normal 6 3 2 2 3 2 2 2 2" xfId="12027"/>
    <cellStyle name="Normal 6 3 2 2 3 2 2 3" xfId="6237"/>
    <cellStyle name="Normal 6 3 2 2 3 2 2 3 2" xfId="13957"/>
    <cellStyle name="Normal 6 3 2 2 3 2 2 4" xfId="8167"/>
    <cellStyle name="Normal 6 3 2 2 3 2 2 4 2" xfId="15887"/>
    <cellStyle name="Normal 6 3 2 2 3 2 2 5" xfId="10097"/>
    <cellStyle name="Normal 6 3 2 2 3 2 3" xfId="3254"/>
    <cellStyle name="Normal 6 3 2 2 3 2 3 2" xfId="11064"/>
    <cellStyle name="Normal 6 3 2 2 3 2 4" xfId="5274"/>
    <cellStyle name="Normal 6 3 2 2 3 2 4 2" xfId="12994"/>
    <cellStyle name="Normal 6 3 2 2 3 2 5" xfId="7204"/>
    <cellStyle name="Normal 6 3 2 2 3 2 5 2" xfId="14924"/>
    <cellStyle name="Normal 6 3 2 2 3 2 6" xfId="9134"/>
    <cellStyle name="Normal 6 3 2 2 3 3" xfId="1803"/>
    <cellStyle name="Normal 6 3 2 2 3 3 2" xfId="3736"/>
    <cellStyle name="Normal 6 3 2 2 3 3 2 2" xfId="11546"/>
    <cellStyle name="Normal 6 3 2 2 3 3 3" xfId="5756"/>
    <cellStyle name="Normal 6 3 2 2 3 3 3 2" xfId="13476"/>
    <cellStyle name="Normal 6 3 2 2 3 3 4" xfId="7686"/>
    <cellStyle name="Normal 6 3 2 2 3 3 4 2" xfId="15406"/>
    <cellStyle name="Normal 6 3 2 2 3 3 5" xfId="9616"/>
    <cellStyle name="Normal 6 3 2 2 3 4" xfId="2772"/>
    <cellStyle name="Normal 6 3 2 2 3 4 2" xfId="10582"/>
    <cellStyle name="Normal 6 3 2 2 3 5" xfId="4792"/>
    <cellStyle name="Normal 6 3 2 2 3 5 2" xfId="12512"/>
    <cellStyle name="Normal 6 3 2 2 3 6" xfId="6722"/>
    <cellStyle name="Normal 6 3 2 2 3 6 2" xfId="14442"/>
    <cellStyle name="Normal 6 3 2 2 3 7" xfId="8652"/>
    <cellStyle name="Normal 6 3 2 2 4" xfId="976"/>
    <cellStyle name="Normal 6 3 2 2 4 2" xfId="1964"/>
    <cellStyle name="Normal 6 3 2 2 4 2 2" xfId="3897"/>
    <cellStyle name="Normal 6 3 2 2 4 2 2 2" xfId="11707"/>
    <cellStyle name="Normal 6 3 2 2 4 2 3" xfId="5917"/>
    <cellStyle name="Normal 6 3 2 2 4 2 3 2" xfId="13637"/>
    <cellStyle name="Normal 6 3 2 2 4 2 4" xfId="7847"/>
    <cellStyle name="Normal 6 3 2 2 4 2 4 2" xfId="15567"/>
    <cellStyle name="Normal 6 3 2 2 4 2 5" xfId="9777"/>
    <cellStyle name="Normal 6 3 2 2 4 3" xfId="2933"/>
    <cellStyle name="Normal 6 3 2 2 4 3 2" xfId="10743"/>
    <cellStyle name="Normal 6 3 2 2 4 4" xfId="4953"/>
    <cellStyle name="Normal 6 3 2 2 4 4 2" xfId="12673"/>
    <cellStyle name="Normal 6 3 2 2 4 5" xfId="6883"/>
    <cellStyle name="Normal 6 3 2 2 4 5 2" xfId="14603"/>
    <cellStyle name="Normal 6 3 2 2 4 6" xfId="8813"/>
    <cellStyle name="Normal 6 3 2 2 5" xfId="1482"/>
    <cellStyle name="Normal 6 3 2 2 5 2" xfId="3415"/>
    <cellStyle name="Normal 6 3 2 2 5 2 2" xfId="11225"/>
    <cellStyle name="Normal 6 3 2 2 5 3" xfId="5435"/>
    <cellStyle name="Normal 6 3 2 2 5 3 2" xfId="13155"/>
    <cellStyle name="Normal 6 3 2 2 5 4" xfId="7365"/>
    <cellStyle name="Normal 6 3 2 2 5 4 2" xfId="15085"/>
    <cellStyle name="Normal 6 3 2 2 5 5" xfId="9295"/>
    <cellStyle name="Normal 6 3 2 2 6" xfId="2451"/>
    <cellStyle name="Normal 6 3 2 2 6 2" xfId="10261"/>
    <cellStyle name="Normal 6 3 2 2 7" xfId="4471"/>
    <cellStyle name="Normal 6 3 2 2 7 2" xfId="12191"/>
    <cellStyle name="Normal 6 3 2 2 8" xfId="6401"/>
    <cellStyle name="Normal 6 3 2 2 8 2" xfId="14121"/>
    <cellStyle name="Normal 6 3 2 2 9" xfId="8331"/>
    <cellStyle name="Normal 6 3 2 3" xfId="508"/>
    <cellStyle name="Normal 6 3 2 3 2" xfId="1056"/>
    <cellStyle name="Normal 6 3 2 3 2 2" xfId="2044"/>
    <cellStyle name="Normal 6 3 2 3 2 2 2" xfId="3977"/>
    <cellStyle name="Normal 6 3 2 3 2 2 2 2" xfId="11787"/>
    <cellStyle name="Normal 6 3 2 3 2 2 3" xfId="5997"/>
    <cellStyle name="Normal 6 3 2 3 2 2 3 2" xfId="13717"/>
    <cellStyle name="Normal 6 3 2 3 2 2 4" xfId="7927"/>
    <cellStyle name="Normal 6 3 2 3 2 2 4 2" xfId="15647"/>
    <cellStyle name="Normal 6 3 2 3 2 2 5" xfId="9857"/>
    <cellStyle name="Normal 6 3 2 3 2 3" xfId="3013"/>
    <cellStyle name="Normal 6 3 2 3 2 3 2" xfId="10823"/>
    <cellStyle name="Normal 6 3 2 3 2 4" xfId="5033"/>
    <cellStyle name="Normal 6 3 2 3 2 4 2" xfId="12753"/>
    <cellStyle name="Normal 6 3 2 3 2 5" xfId="6963"/>
    <cellStyle name="Normal 6 3 2 3 2 5 2" xfId="14683"/>
    <cellStyle name="Normal 6 3 2 3 2 6" xfId="8893"/>
    <cellStyle name="Normal 6 3 2 3 3" xfId="1562"/>
    <cellStyle name="Normal 6 3 2 3 3 2" xfId="3495"/>
    <cellStyle name="Normal 6 3 2 3 3 2 2" xfId="11305"/>
    <cellStyle name="Normal 6 3 2 3 3 3" xfId="5515"/>
    <cellStyle name="Normal 6 3 2 3 3 3 2" xfId="13235"/>
    <cellStyle name="Normal 6 3 2 3 3 4" xfId="7445"/>
    <cellStyle name="Normal 6 3 2 3 3 4 2" xfId="15165"/>
    <cellStyle name="Normal 6 3 2 3 3 5" xfId="9375"/>
    <cellStyle name="Normal 6 3 2 3 4" xfId="2531"/>
    <cellStyle name="Normal 6 3 2 3 4 2" xfId="10341"/>
    <cellStyle name="Normal 6 3 2 3 5" xfId="4551"/>
    <cellStyle name="Normal 6 3 2 3 5 2" xfId="12271"/>
    <cellStyle name="Normal 6 3 2 3 6" xfId="6481"/>
    <cellStyle name="Normal 6 3 2 3 6 2" xfId="14201"/>
    <cellStyle name="Normal 6 3 2 3 7" xfId="8411"/>
    <cellStyle name="Normal 6 3 2 4" xfId="670"/>
    <cellStyle name="Normal 6 3 2 4 2" xfId="1217"/>
    <cellStyle name="Normal 6 3 2 4 2 2" xfId="2204"/>
    <cellStyle name="Normal 6 3 2 4 2 2 2" xfId="4137"/>
    <cellStyle name="Normal 6 3 2 4 2 2 2 2" xfId="11947"/>
    <cellStyle name="Normal 6 3 2 4 2 2 3" xfId="6157"/>
    <cellStyle name="Normal 6 3 2 4 2 2 3 2" xfId="13877"/>
    <cellStyle name="Normal 6 3 2 4 2 2 4" xfId="8087"/>
    <cellStyle name="Normal 6 3 2 4 2 2 4 2" xfId="15807"/>
    <cellStyle name="Normal 6 3 2 4 2 2 5" xfId="10017"/>
    <cellStyle name="Normal 6 3 2 4 2 3" xfId="3174"/>
    <cellStyle name="Normal 6 3 2 4 2 3 2" xfId="10984"/>
    <cellStyle name="Normal 6 3 2 4 2 4" xfId="5194"/>
    <cellStyle name="Normal 6 3 2 4 2 4 2" xfId="12914"/>
    <cellStyle name="Normal 6 3 2 4 2 5" xfId="7124"/>
    <cellStyle name="Normal 6 3 2 4 2 5 2" xfId="14844"/>
    <cellStyle name="Normal 6 3 2 4 2 6" xfId="9054"/>
    <cellStyle name="Normal 6 3 2 4 3" xfId="1723"/>
    <cellStyle name="Normal 6 3 2 4 3 2" xfId="3656"/>
    <cellStyle name="Normal 6 3 2 4 3 2 2" xfId="11466"/>
    <cellStyle name="Normal 6 3 2 4 3 3" xfId="5676"/>
    <cellStyle name="Normal 6 3 2 4 3 3 2" xfId="13396"/>
    <cellStyle name="Normal 6 3 2 4 3 4" xfId="7606"/>
    <cellStyle name="Normal 6 3 2 4 3 4 2" xfId="15326"/>
    <cellStyle name="Normal 6 3 2 4 3 5" xfId="9536"/>
    <cellStyle name="Normal 6 3 2 4 4" xfId="2692"/>
    <cellStyle name="Normal 6 3 2 4 4 2" xfId="10502"/>
    <cellStyle name="Normal 6 3 2 4 5" xfId="4712"/>
    <cellStyle name="Normal 6 3 2 4 5 2" xfId="12432"/>
    <cellStyle name="Normal 6 3 2 4 6" xfId="6642"/>
    <cellStyle name="Normal 6 3 2 4 6 2" xfId="14362"/>
    <cellStyle name="Normal 6 3 2 4 7" xfId="8572"/>
    <cellStyle name="Normal 6 3 2 5" xfId="896"/>
    <cellStyle name="Normal 6 3 2 5 2" xfId="1884"/>
    <cellStyle name="Normal 6 3 2 5 2 2" xfId="3817"/>
    <cellStyle name="Normal 6 3 2 5 2 2 2" xfId="11627"/>
    <cellStyle name="Normal 6 3 2 5 2 3" xfId="5837"/>
    <cellStyle name="Normal 6 3 2 5 2 3 2" xfId="13557"/>
    <cellStyle name="Normal 6 3 2 5 2 4" xfId="7767"/>
    <cellStyle name="Normal 6 3 2 5 2 4 2" xfId="15487"/>
    <cellStyle name="Normal 6 3 2 5 2 5" xfId="9697"/>
    <cellStyle name="Normal 6 3 2 5 3" xfId="2853"/>
    <cellStyle name="Normal 6 3 2 5 3 2" xfId="10663"/>
    <cellStyle name="Normal 6 3 2 5 4" xfId="4873"/>
    <cellStyle name="Normal 6 3 2 5 4 2" xfId="12593"/>
    <cellStyle name="Normal 6 3 2 5 5" xfId="6803"/>
    <cellStyle name="Normal 6 3 2 5 5 2" xfId="14523"/>
    <cellStyle name="Normal 6 3 2 5 6" xfId="8733"/>
    <cellStyle name="Normal 6 3 2 6" xfId="1402"/>
    <cellStyle name="Normal 6 3 2 6 2" xfId="3335"/>
    <cellStyle name="Normal 6 3 2 6 2 2" xfId="11145"/>
    <cellStyle name="Normal 6 3 2 6 3" xfId="5355"/>
    <cellStyle name="Normal 6 3 2 6 3 2" xfId="13075"/>
    <cellStyle name="Normal 6 3 2 6 4" xfId="7285"/>
    <cellStyle name="Normal 6 3 2 6 4 2" xfId="15005"/>
    <cellStyle name="Normal 6 3 2 6 5" xfId="9215"/>
    <cellStyle name="Normal 6 3 2 7" xfId="2371"/>
    <cellStyle name="Normal 6 3 2 7 2" xfId="10181"/>
    <cellStyle name="Normal 6 3 2 8" xfId="4391"/>
    <cellStyle name="Normal 6 3 2 8 2" xfId="12111"/>
    <cellStyle name="Normal 6 3 2 9" xfId="6321"/>
    <cellStyle name="Normal 6 3 2 9 2" xfId="14041"/>
    <cellStyle name="Normal 6 3 3" xfId="388"/>
    <cellStyle name="Normal 6 3 3 2" xfId="548"/>
    <cellStyle name="Normal 6 3 3 2 2" xfId="1096"/>
    <cellStyle name="Normal 6 3 3 2 2 2" xfId="2084"/>
    <cellStyle name="Normal 6 3 3 2 2 2 2" xfId="4017"/>
    <cellStyle name="Normal 6 3 3 2 2 2 2 2" xfId="11827"/>
    <cellStyle name="Normal 6 3 3 2 2 2 3" xfId="6037"/>
    <cellStyle name="Normal 6 3 3 2 2 2 3 2" xfId="13757"/>
    <cellStyle name="Normal 6 3 3 2 2 2 4" xfId="7967"/>
    <cellStyle name="Normal 6 3 3 2 2 2 4 2" xfId="15687"/>
    <cellStyle name="Normal 6 3 3 2 2 2 5" xfId="9897"/>
    <cellStyle name="Normal 6 3 3 2 2 3" xfId="3053"/>
    <cellStyle name="Normal 6 3 3 2 2 3 2" xfId="10863"/>
    <cellStyle name="Normal 6 3 3 2 2 4" xfId="5073"/>
    <cellStyle name="Normal 6 3 3 2 2 4 2" xfId="12793"/>
    <cellStyle name="Normal 6 3 3 2 2 5" xfId="7003"/>
    <cellStyle name="Normal 6 3 3 2 2 5 2" xfId="14723"/>
    <cellStyle name="Normal 6 3 3 2 2 6" xfId="8933"/>
    <cellStyle name="Normal 6 3 3 2 3" xfId="1602"/>
    <cellStyle name="Normal 6 3 3 2 3 2" xfId="3535"/>
    <cellStyle name="Normal 6 3 3 2 3 2 2" xfId="11345"/>
    <cellStyle name="Normal 6 3 3 2 3 3" xfId="5555"/>
    <cellStyle name="Normal 6 3 3 2 3 3 2" xfId="13275"/>
    <cellStyle name="Normal 6 3 3 2 3 4" xfId="7485"/>
    <cellStyle name="Normal 6 3 3 2 3 4 2" xfId="15205"/>
    <cellStyle name="Normal 6 3 3 2 3 5" xfId="9415"/>
    <cellStyle name="Normal 6 3 3 2 4" xfId="2571"/>
    <cellStyle name="Normal 6 3 3 2 4 2" xfId="10381"/>
    <cellStyle name="Normal 6 3 3 2 5" xfId="4591"/>
    <cellStyle name="Normal 6 3 3 2 5 2" xfId="12311"/>
    <cellStyle name="Normal 6 3 3 2 6" xfId="6521"/>
    <cellStyle name="Normal 6 3 3 2 6 2" xfId="14241"/>
    <cellStyle name="Normal 6 3 3 2 7" xfId="8451"/>
    <cellStyle name="Normal 6 3 3 3" xfId="710"/>
    <cellStyle name="Normal 6 3 3 3 2" xfId="1257"/>
    <cellStyle name="Normal 6 3 3 3 2 2" xfId="2244"/>
    <cellStyle name="Normal 6 3 3 3 2 2 2" xfId="4177"/>
    <cellStyle name="Normal 6 3 3 3 2 2 2 2" xfId="11987"/>
    <cellStyle name="Normal 6 3 3 3 2 2 3" xfId="6197"/>
    <cellStyle name="Normal 6 3 3 3 2 2 3 2" xfId="13917"/>
    <cellStyle name="Normal 6 3 3 3 2 2 4" xfId="8127"/>
    <cellStyle name="Normal 6 3 3 3 2 2 4 2" xfId="15847"/>
    <cellStyle name="Normal 6 3 3 3 2 2 5" xfId="10057"/>
    <cellStyle name="Normal 6 3 3 3 2 3" xfId="3214"/>
    <cellStyle name="Normal 6 3 3 3 2 3 2" xfId="11024"/>
    <cellStyle name="Normal 6 3 3 3 2 4" xfId="5234"/>
    <cellStyle name="Normal 6 3 3 3 2 4 2" xfId="12954"/>
    <cellStyle name="Normal 6 3 3 3 2 5" xfId="7164"/>
    <cellStyle name="Normal 6 3 3 3 2 5 2" xfId="14884"/>
    <cellStyle name="Normal 6 3 3 3 2 6" xfId="9094"/>
    <cellStyle name="Normal 6 3 3 3 3" xfId="1763"/>
    <cellStyle name="Normal 6 3 3 3 3 2" xfId="3696"/>
    <cellStyle name="Normal 6 3 3 3 3 2 2" xfId="11506"/>
    <cellStyle name="Normal 6 3 3 3 3 3" xfId="5716"/>
    <cellStyle name="Normal 6 3 3 3 3 3 2" xfId="13436"/>
    <cellStyle name="Normal 6 3 3 3 3 4" xfId="7646"/>
    <cellStyle name="Normal 6 3 3 3 3 4 2" xfId="15366"/>
    <cellStyle name="Normal 6 3 3 3 3 5" xfId="9576"/>
    <cellStyle name="Normal 6 3 3 3 4" xfId="2732"/>
    <cellStyle name="Normal 6 3 3 3 4 2" xfId="10542"/>
    <cellStyle name="Normal 6 3 3 3 5" xfId="4752"/>
    <cellStyle name="Normal 6 3 3 3 5 2" xfId="12472"/>
    <cellStyle name="Normal 6 3 3 3 6" xfId="6682"/>
    <cellStyle name="Normal 6 3 3 3 6 2" xfId="14402"/>
    <cellStyle name="Normal 6 3 3 3 7" xfId="8612"/>
    <cellStyle name="Normal 6 3 3 4" xfId="936"/>
    <cellStyle name="Normal 6 3 3 4 2" xfId="1924"/>
    <cellStyle name="Normal 6 3 3 4 2 2" xfId="3857"/>
    <cellStyle name="Normal 6 3 3 4 2 2 2" xfId="11667"/>
    <cellStyle name="Normal 6 3 3 4 2 3" xfId="5877"/>
    <cellStyle name="Normal 6 3 3 4 2 3 2" xfId="13597"/>
    <cellStyle name="Normal 6 3 3 4 2 4" xfId="7807"/>
    <cellStyle name="Normal 6 3 3 4 2 4 2" xfId="15527"/>
    <cellStyle name="Normal 6 3 3 4 2 5" xfId="9737"/>
    <cellStyle name="Normal 6 3 3 4 3" xfId="2893"/>
    <cellStyle name="Normal 6 3 3 4 3 2" xfId="10703"/>
    <cellStyle name="Normal 6 3 3 4 4" xfId="4913"/>
    <cellStyle name="Normal 6 3 3 4 4 2" xfId="12633"/>
    <cellStyle name="Normal 6 3 3 4 5" xfId="6843"/>
    <cellStyle name="Normal 6 3 3 4 5 2" xfId="14563"/>
    <cellStyle name="Normal 6 3 3 4 6" xfId="8773"/>
    <cellStyle name="Normal 6 3 3 5" xfId="1442"/>
    <cellStyle name="Normal 6 3 3 5 2" xfId="3375"/>
    <cellStyle name="Normal 6 3 3 5 2 2" xfId="11185"/>
    <cellStyle name="Normal 6 3 3 5 3" xfId="5395"/>
    <cellStyle name="Normal 6 3 3 5 3 2" xfId="13115"/>
    <cellStyle name="Normal 6 3 3 5 4" xfId="7325"/>
    <cellStyle name="Normal 6 3 3 5 4 2" xfId="15045"/>
    <cellStyle name="Normal 6 3 3 5 5" xfId="9255"/>
    <cellStyle name="Normal 6 3 3 6" xfId="2411"/>
    <cellStyle name="Normal 6 3 3 6 2" xfId="10221"/>
    <cellStyle name="Normal 6 3 3 7" xfId="4431"/>
    <cellStyle name="Normal 6 3 3 7 2" xfId="12151"/>
    <cellStyle name="Normal 6 3 3 8" xfId="6361"/>
    <cellStyle name="Normal 6 3 3 8 2" xfId="14081"/>
    <cellStyle name="Normal 6 3 3 9" xfId="8291"/>
    <cellStyle name="Normal 6 3 4" xfId="468"/>
    <cellStyle name="Normal 6 3 4 2" xfId="1016"/>
    <cellStyle name="Normal 6 3 4 2 2" xfId="2004"/>
    <cellStyle name="Normal 6 3 4 2 2 2" xfId="3937"/>
    <cellStyle name="Normal 6 3 4 2 2 2 2" xfId="11747"/>
    <cellStyle name="Normal 6 3 4 2 2 3" xfId="5957"/>
    <cellStyle name="Normal 6 3 4 2 2 3 2" xfId="13677"/>
    <cellStyle name="Normal 6 3 4 2 2 4" xfId="7887"/>
    <cellStyle name="Normal 6 3 4 2 2 4 2" xfId="15607"/>
    <cellStyle name="Normal 6 3 4 2 2 5" xfId="9817"/>
    <cellStyle name="Normal 6 3 4 2 3" xfId="2973"/>
    <cellStyle name="Normal 6 3 4 2 3 2" xfId="10783"/>
    <cellStyle name="Normal 6 3 4 2 4" xfId="4993"/>
    <cellStyle name="Normal 6 3 4 2 4 2" xfId="12713"/>
    <cellStyle name="Normal 6 3 4 2 5" xfId="6923"/>
    <cellStyle name="Normal 6 3 4 2 5 2" xfId="14643"/>
    <cellStyle name="Normal 6 3 4 2 6" xfId="8853"/>
    <cellStyle name="Normal 6 3 4 3" xfId="1522"/>
    <cellStyle name="Normal 6 3 4 3 2" xfId="3455"/>
    <cellStyle name="Normal 6 3 4 3 2 2" xfId="11265"/>
    <cellStyle name="Normal 6 3 4 3 3" xfId="5475"/>
    <cellStyle name="Normal 6 3 4 3 3 2" xfId="13195"/>
    <cellStyle name="Normal 6 3 4 3 4" xfId="7405"/>
    <cellStyle name="Normal 6 3 4 3 4 2" xfId="15125"/>
    <cellStyle name="Normal 6 3 4 3 5" xfId="9335"/>
    <cellStyle name="Normal 6 3 4 4" xfId="2491"/>
    <cellStyle name="Normal 6 3 4 4 2" xfId="10301"/>
    <cellStyle name="Normal 6 3 4 5" xfId="4511"/>
    <cellStyle name="Normal 6 3 4 5 2" xfId="12231"/>
    <cellStyle name="Normal 6 3 4 6" xfId="6441"/>
    <cellStyle name="Normal 6 3 4 6 2" xfId="14161"/>
    <cellStyle name="Normal 6 3 4 7" xfId="8371"/>
    <cellStyle name="Normal 6 3 5" xfId="630"/>
    <cellStyle name="Normal 6 3 5 2" xfId="1177"/>
    <cellStyle name="Normal 6 3 5 2 2" xfId="2164"/>
    <cellStyle name="Normal 6 3 5 2 2 2" xfId="4097"/>
    <cellStyle name="Normal 6 3 5 2 2 2 2" xfId="11907"/>
    <cellStyle name="Normal 6 3 5 2 2 3" xfId="6117"/>
    <cellStyle name="Normal 6 3 5 2 2 3 2" xfId="13837"/>
    <cellStyle name="Normal 6 3 5 2 2 4" xfId="8047"/>
    <cellStyle name="Normal 6 3 5 2 2 4 2" xfId="15767"/>
    <cellStyle name="Normal 6 3 5 2 2 5" xfId="9977"/>
    <cellStyle name="Normal 6 3 5 2 3" xfId="3134"/>
    <cellStyle name="Normal 6 3 5 2 3 2" xfId="10944"/>
    <cellStyle name="Normal 6 3 5 2 4" xfId="5154"/>
    <cellStyle name="Normal 6 3 5 2 4 2" xfId="12874"/>
    <cellStyle name="Normal 6 3 5 2 5" xfId="7084"/>
    <cellStyle name="Normal 6 3 5 2 5 2" xfId="14804"/>
    <cellStyle name="Normal 6 3 5 2 6" xfId="9014"/>
    <cellStyle name="Normal 6 3 5 3" xfId="1683"/>
    <cellStyle name="Normal 6 3 5 3 2" xfId="3616"/>
    <cellStyle name="Normal 6 3 5 3 2 2" xfId="11426"/>
    <cellStyle name="Normal 6 3 5 3 3" xfId="5636"/>
    <cellStyle name="Normal 6 3 5 3 3 2" xfId="13356"/>
    <cellStyle name="Normal 6 3 5 3 4" xfId="7566"/>
    <cellStyle name="Normal 6 3 5 3 4 2" xfId="15286"/>
    <cellStyle name="Normal 6 3 5 3 5" xfId="9496"/>
    <cellStyle name="Normal 6 3 5 4" xfId="2652"/>
    <cellStyle name="Normal 6 3 5 4 2" xfId="10462"/>
    <cellStyle name="Normal 6 3 5 5" xfId="4672"/>
    <cellStyle name="Normal 6 3 5 5 2" xfId="12392"/>
    <cellStyle name="Normal 6 3 5 6" xfId="6602"/>
    <cellStyle name="Normal 6 3 5 6 2" xfId="14322"/>
    <cellStyle name="Normal 6 3 5 7" xfId="8532"/>
    <cellStyle name="Normal 6 3 6" xfId="848"/>
    <cellStyle name="Normal 6 3 6 2" xfId="1844"/>
    <cellStyle name="Normal 6 3 6 2 2" xfId="3777"/>
    <cellStyle name="Normal 6 3 6 2 2 2" xfId="11587"/>
    <cellStyle name="Normal 6 3 6 2 3" xfId="5797"/>
    <cellStyle name="Normal 6 3 6 2 3 2" xfId="13517"/>
    <cellStyle name="Normal 6 3 6 2 4" xfId="7727"/>
    <cellStyle name="Normal 6 3 6 2 4 2" xfId="15447"/>
    <cellStyle name="Normal 6 3 6 2 5" xfId="9657"/>
    <cellStyle name="Normal 6 3 6 3" xfId="2813"/>
    <cellStyle name="Normal 6 3 6 3 2" xfId="10623"/>
    <cellStyle name="Normal 6 3 6 4" xfId="4833"/>
    <cellStyle name="Normal 6 3 6 4 2" xfId="12553"/>
    <cellStyle name="Normal 6 3 6 5" xfId="6763"/>
    <cellStyle name="Normal 6 3 6 5 2" xfId="14483"/>
    <cellStyle name="Normal 6 3 6 6" xfId="8693"/>
    <cellStyle name="Normal 6 3 7" xfId="1362"/>
    <cellStyle name="Normal 6 3 7 2" xfId="3295"/>
    <cellStyle name="Normal 6 3 7 2 2" xfId="11105"/>
    <cellStyle name="Normal 6 3 7 3" xfId="5315"/>
    <cellStyle name="Normal 6 3 7 3 2" xfId="13035"/>
    <cellStyle name="Normal 6 3 7 4" xfId="7245"/>
    <cellStyle name="Normal 6 3 7 4 2" xfId="14965"/>
    <cellStyle name="Normal 6 3 7 5" xfId="9175"/>
    <cellStyle name="Normal 6 3 8" xfId="2331"/>
    <cellStyle name="Normal 6 3 8 2" xfId="10141"/>
    <cellStyle name="Normal 6 3 9" xfId="4351"/>
    <cellStyle name="Normal 6 3 9 2" xfId="12071"/>
    <cellStyle name="Normal 6 4" xfId="328"/>
    <cellStyle name="Normal 6 4 10" xfId="8231"/>
    <cellStyle name="Normal 6 4 2" xfId="408"/>
    <cellStyle name="Normal 6 4 2 2" xfId="568"/>
    <cellStyle name="Normal 6 4 2 2 2" xfId="1116"/>
    <cellStyle name="Normal 6 4 2 2 2 2" xfId="2104"/>
    <cellStyle name="Normal 6 4 2 2 2 2 2" xfId="4037"/>
    <cellStyle name="Normal 6 4 2 2 2 2 2 2" xfId="11847"/>
    <cellStyle name="Normal 6 4 2 2 2 2 3" xfId="6057"/>
    <cellStyle name="Normal 6 4 2 2 2 2 3 2" xfId="13777"/>
    <cellStyle name="Normal 6 4 2 2 2 2 4" xfId="7987"/>
    <cellStyle name="Normal 6 4 2 2 2 2 4 2" xfId="15707"/>
    <cellStyle name="Normal 6 4 2 2 2 2 5" xfId="9917"/>
    <cellStyle name="Normal 6 4 2 2 2 3" xfId="3073"/>
    <cellStyle name="Normal 6 4 2 2 2 3 2" xfId="10883"/>
    <cellStyle name="Normal 6 4 2 2 2 4" xfId="5093"/>
    <cellStyle name="Normal 6 4 2 2 2 4 2" xfId="12813"/>
    <cellStyle name="Normal 6 4 2 2 2 5" xfId="7023"/>
    <cellStyle name="Normal 6 4 2 2 2 5 2" xfId="14743"/>
    <cellStyle name="Normal 6 4 2 2 2 6" xfId="8953"/>
    <cellStyle name="Normal 6 4 2 2 3" xfId="1622"/>
    <cellStyle name="Normal 6 4 2 2 3 2" xfId="3555"/>
    <cellStyle name="Normal 6 4 2 2 3 2 2" xfId="11365"/>
    <cellStyle name="Normal 6 4 2 2 3 3" xfId="5575"/>
    <cellStyle name="Normal 6 4 2 2 3 3 2" xfId="13295"/>
    <cellStyle name="Normal 6 4 2 2 3 4" xfId="7505"/>
    <cellStyle name="Normal 6 4 2 2 3 4 2" xfId="15225"/>
    <cellStyle name="Normal 6 4 2 2 3 5" xfId="9435"/>
    <cellStyle name="Normal 6 4 2 2 4" xfId="2591"/>
    <cellStyle name="Normal 6 4 2 2 4 2" xfId="10401"/>
    <cellStyle name="Normal 6 4 2 2 5" xfId="4611"/>
    <cellStyle name="Normal 6 4 2 2 5 2" xfId="12331"/>
    <cellStyle name="Normal 6 4 2 2 6" xfId="6541"/>
    <cellStyle name="Normal 6 4 2 2 6 2" xfId="14261"/>
    <cellStyle name="Normal 6 4 2 2 7" xfId="8471"/>
    <cellStyle name="Normal 6 4 2 3" xfId="730"/>
    <cellStyle name="Normal 6 4 2 3 2" xfId="1277"/>
    <cellStyle name="Normal 6 4 2 3 2 2" xfId="2264"/>
    <cellStyle name="Normal 6 4 2 3 2 2 2" xfId="4197"/>
    <cellStyle name="Normal 6 4 2 3 2 2 2 2" xfId="12007"/>
    <cellStyle name="Normal 6 4 2 3 2 2 3" xfId="6217"/>
    <cellStyle name="Normal 6 4 2 3 2 2 3 2" xfId="13937"/>
    <cellStyle name="Normal 6 4 2 3 2 2 4" xfId="8147"/>
    <cellStyle name="Normal 6 4 2 3 2 2 4 2" xfId="15867"/>
    <cellStyle name="Normal 6 4 2 3 2 2 5" xfId="10077"/>
    <cellStyle name="Normal 6 4 2 3 2 3" xfId="3234"/>
    <cellStyle name="Normal 6 4 2 3 2 3 2" xfId="11044"/>
    <cellStyle name="Normal 6 4 2 3 2 4" xfId="5254"/>
    <cellStyle name="Normal 6 4 2 3 2 4 2" xfId="12974"/>
    <cellStyle name="Normal 6 4 2 3 2 5" xfId="7184"/>
    <cellStyle name="Normal 6 4 2 3 2 5 2" xfId="14904"/>
    <cellStyle name="Normal 6 4 2 3 2 6" xfId="9114"/>
    <cellStyle name="Normal 6 4 2 3 3" xfId="1783"/>
    <cellStyle name="Normal 6 4 2 3 3 2" xfId="3716"/>
    <cellStyle name="Normal 6 4 2 3 3 2 2" xfId="11526"/>
    <cellStyle name="Normal 6 4 2 3 3 3" xfId="5736"/>
    <cellStyle name="Normal 6 4 2 3 3 3 2" xfId="13456"/>
    <cellStyle name="Normal 6 4 2 3 3 4" xfId="7666"/>
    <cellStyle name="Normal 6 4 2 3 3 4 2" xfId="15386"/>
    <cellStyle name="Normal 6 4 2 3 3 5" xfId="9596"/>
    <cellStyle name="Normal 6 4 2 3 4" xfId="2752"/>
    <cellStyle name="Normal 6 4 2 3 4 2" xfId="10562"/>
    <cellStyle name="Normal 6 4 2 3 5" xfId="4772"/>
    <cellStyle name="Normal 6 4 2 3 5 2" xfId="12492"/>
    <cellStyle name="Normal 6 4 2 3 6" xfId="6702"/>
    <cellStyle name="Normal 6 4 2 3 6 2" xfId="14422"/>
    <cellStyle name="Normal 6 4 2 3 7" xfId="8632"/>
    <cellStyle name="Normal 6 4 2 4" xfId="956"/>
    <cellStyle name="Normal 6 4 2 4 2" xfId="1944"/>
    <cellStyle name="Normal 6 4 2 4 2 2" xfId="3877"/>
    <cellStyle name="Normal 6 4 2 4 2 2 2" xfId="11687"/>
    <cellStyle name="Normal 6 4 2 4 2 3" xfId="5897"/>
    <cellStyle name="Normal 6 4 2 4 2 3 2" xfId="13617"/>
    <cellStyle name="Normal 6 4 2 4 2 4" xfId="7827"/>
    <cellStyle name="Normal 6 4 2 4 2 4 2" xfId="15547"/>
    <cellStyle name="Normal 6 4 2 4 2 5" xfId="9757"/>
    <cellStyle name="Normal 6 4 2 4 3" xfId="2913"/>
    <cellStyle name="Normal 6 4 2 4 3 2" xfId="10723"/>
    <cellStyle name="Normal 6 4 2 4 4" xfId="4933"/>
    <cellStyle name="Normal 6 4 2 4 4 2" xfId="12653"/>
    <cellStyle name="Normal 6 4 2 4 5" xfId="6863"/>
    <cellStyle name="Normal 6 4 2 4 5 2" xfId="14583"/>
    <cellStyle name="Normal 6 4 2 4 6" xfId="8793"/>
    <cellStyle name="Normal 6 4 2 5" xfId="1462"/>
    <cellStyle name="Normal 6 4 2 5 2" xfId="3395"/>
    <cellStyle name="Normal 6 4 2 5 2 2" xfId="11205"/>
    <cellStyle name="Normal 6 4 2 5 3" xfId="5415"/>
    <cellStyle name="Normal 6 4 2 5 3 2" xfId="13135"/>
    <cellStyle name="Normal 6 4 2 5 4" xfId="7345"/>
    <cellStyle name="Normal 6 4 2 5 4 2" xfId="15065"/>
    <cellStyle name="Normal 6 4 2 5 5" xfId="9275"/>
    <cellStyle name="Normal 6 4 2 6" xfId="2431"/>
    <cellStyle name="Normal 6 4 2 6 2" xfId="10241"/>
    <cellStyle name="Normal 6 4 2 7" xfId="4451"/>
    <cellStyle name="Normal 6 4 2 7 2" xfId="12171"/>
    <cellStyle name="Normal 6 4 2 8" xfId="6381"/>
    <cellStyle name="Normal 6 4 2 8 2" xfId="14101"/>
    <cellStyle name="Normal 6 4 2 9" xfId="8311"/>
    <cellStyle name="Normal 6 4 3" xfId="488"/>
    <cellStyle name="Normal 6 4 3 2" xfId="1036"/>
    <cellStyle name="Normal 6 4 3 2 2" xfId="2024"/>
    <cellStyle name="Normal 6 4 3 2 2 2" xfId="3957"/>
    <cellStyle name="Normal 6 4 3 2 2 2 2" xfId="11767"/>
    <cellStyle name="Normal 6 4 3 2 2 3" xfId="5977"/>
    <cellStyle name="Normal 6 4 3 2 2 3 2" xfId="13697"/>
    <cellStyle name="Normal 6 4 3 2 2 4" xfId="7907"/>
    <cellStyle name="Normal 6 4 3 2 2 4 2" xfId="15627"/>
    <cellStyle name="Normal 6 4 3 2 2 5" xfId="9837"/>
    <cellStyle name="Normal 6 4 3 2 3" xfId="2993"/>
    <cellStyle name="Normal 6 4 3 2 3 2" xfId="10803"/>
    <cellStyle name="Normal 6 4 3 2 4" xfId="5013"/>
    <cellStyle name="Normal 6 4 3 2 4 2" xfId="12733"/>
    <cellStyle name="Normal 6 4 3 2 5" xfId="6943"/>
    <cellStyle name="Normal 6 4 3 2 5 2" xfId="14663"/>
    <cellStyle name="Normal 6 4 3 2 6" xfId="8873"/>
    <cellStyle name="Normal 6 4 3 3" xfId="1542"/>
    <cellStyle name="Normal 6 4 3 3 2" xfId="3475"/>
    <cellStyle name="Normal 6 4 3 3 2 2" xfId="11285"/>
    <cellStyle name="Normal 6 4 3 3 3" xfId="5495"/>
    <cellStyle name="Normal 6 4 3 3 3 2" xfId="13215"/>
    <cellStyle name="Normal 6 4 3 3 4" xfId="7425"/>
    <cellStyle name="Normal 6 4 3 3 4 2" xfId="15145"/>
    <cellStyle name="Normal 6 4 3 3 5" xfId="9355"/>
    <cellStyle name="Normal 6 4 3 4" xfId="2511"/>
    <cellStyle name="Normal 6 4 3 4 2" xfId="10321"/>
    <cellStyle name="Normal 6 4 3 5" xfId="4531"/>
    <cellStyle name="Normal 6 4 3 5 2" xfId="12251"/>
    <cellStyle name="Normal 6 4 3 6" xfId="6461"/>
    <cellStyle name="Normal 6 4 3 6 2" xfId="14181"/>
    <cellStyle name="Normal 6 4 3 7" xfId="8391"/>
    <cellStyle name="Normal 6 4 4" xfId="650"/>
    <cellStyle name="Normal 6 4 4 2" xfId="1197"/>
    <cellStyle name="Normal 6 4 4 2 2" xfId="2184"/>
    <cellStyle name="Normal 6 4 4 2 2 2" xfId="4117"/>
    <cellStyle name="Normal 6 4 4 2 2 2 2" xfId="11927"/>
    <cellStyle name="Normal 6 4 4 2 2 3" xfId="6137"/>
    <cellStyle name="Normal 6 4 4 2 2 3 2" xfId="13857"/>
    <cellStyle name="Normal 6 4 4 2 2 4" xfId="8067"/>
    <cellStyle name="Normal 6 4 4 2 2 4 2" xfId="15787"/>
    <cellStyle name="Normal 6 4 4 2 2 5" xfId="9997"/>
    <cellStyle name="Normal 6 4 4 2 3" xfId="3154"/>
    <cellStyle name="Normal 6 4 4 2 3 2" xfId="10964"/>
    <cellStyle name="Normal 6 4 4 2 4" xfId="5174"/>
    <cellStyle name="Normal 6 4 4 2 4 2" xfId="12894"/>
    <cellStyle name="Normal 6 4 4 2 5" xfId="7104"/>
    <cellStyle name="Normal 6 4 4 2 5 2" xfId="14824"/>
    <cellStyle name="Normal 6 4 4 2 6" xfId="9034"/>
    <cellStyle name="Normal 6 4 4 3" xfId="1703"/>
    <cellStyle name="Normal 6 4 4 3 2" xfId="3636"/>
    <cellStyle name="Normal 6 4 4 3 2 2" xfId="11446"/>
    <cellStyle name="Normal 6 4 4 3 3" xfId="5656"/>
    <cellStyle name="Normal 6 4 4 3 3 2" xfId="13376"/>
    <cellStyle name="Normal 6 4 4 3 4" xfId="7586"/>
    <cellStyle name="Normal 6 4 4 3 4 2" xfId="15306"/>
    <cellStyle name="Normal 6 4 4 3 5" xfId="9516"/>
    <cellStyle name="Normal 6 4 4 4" xfId="2672"/>
    <cellStyle name="Normal 6 4 4 4 2" xfId="10482"/>
    <cellStyle name="Normal 6 4 4 5" xfId="4692"/>
    <cellStyle name="Normal 6 4 4 5 2" xfId="12412"/>
    <cellStyle name="Normal 6 4 4 6" xfId="6622"/>
    <cellStyle name="Normal 6 4 4 6 2" xfId="14342"/>
    <cellStyle name="Normal 6 4 4 7" xfId="8552"/>
    <cellStyle name="Normal 6 4 5" xfId="876"/>
    <cellStyle name="Normal 6 4 5 2" xfId="1864"/>
    <cellStyle name="Normal 6 4 5 2 2" xfId="3797"/>
    <cellStyle name="Normal 6 4 5 2 2 2" xfId="11607"/>
    <cellStyle name="Normal 6 4 5 2 3" xfId="5817"/>
    <cellStyle name="Normal 6 4 5 2 3 2" xfId="13537"/>
    <cellStyle name="Normal 6 4 5 2 4" xfId="7747"/>
    <cellStyle name="Normal 6 4 5 2 4 2" xfId="15467"/>
    <cellStyle name="Normal 6 4 5 2 5" xfId="9677"/>
    <cellStyle name="Normal 6 4 5 3" xfId="2833"/>
    <cellStyle name="Normal 6 4 5 3 2" xfId="10643"/>
    <cellStyle name="Normal 6 4 5 4" xfId="4853"/>
    <cellStyle name="Normal 6 4 5 4 2" xfId="12573"/>
    <cellStyle name="Normal 6 4 5 5" xfId="6783"/>
    <cellStyle name="Normal 6 4 5 5 2" xfId="14503"/>
    <cellStyle name="Normal 6 4 5 6" xfId="8713"/>
    <cellStyle name="Normal 6 4 6" xfId="1382"/>
    <cellStyle name="Normal 6 4 6 2" xfId="3315"/>
    <cellStyle name="Normal 6 4 6 2 2" xfId="11125"/>
    <cellStyle name="Normal 6 4 6 3" xfId="5335"/>
    <cellStyle name="Normal 6 4 6 3 2" xfId="13055"/>
    <cellStyle name="Normal 6 4 6 4" xfId="7265"/>
    <cellStyle name="Normal 6 4 6 4 2" xfId="14985"/>
    <cellStyle name="Normal 6 4 6 5" xfId="9195"/>
    <cellStyle name="Normal 6 4 7" xfId="2351"/>
    <cellStyle name="Normal 6 4 7 2" xfId="10161"/>
    <cellStyle name="Normal 6 4 8" xfId="4371"/>
    <cellStyle name="Normal 6 4 8 2" xfId="12091"/>
    <cellStyle name="Normal 6 4 9" xfId="6301"/>
    <cellStyle name="Normal 6 4 9 2" xfId="14021"/>
    <cellStyle name="Normal 6 5" xfId="368"/>
    <cellStyle name="Normal 6 5 2" xfId="528"/>
    <cellStyle name="Normal 6 5 2 2" xfId="1076"/>
    <cellStyle name="Normal 6 5 2 2 2" xfId="2064"/>
    <cellStyle name="Normal 6 5 2 2 2 2" xfId="3997"/>
    <cellStyle name="Normal 6 5 2 2 2 2 2" xfId="11807"/>
    <cellStyle name="Normal 6 5 2 2 2 3" xfId="6017"/>
    <cellStyle name="Normal 6 5 2 2 2 3 2" xfId="13737"/>
    <cellStyle name="Normal 6 5 2 2 2 4" xfId="7947"/>
    <cellStyle name="Normal 6 5 2 2 2 4 2" xfId="15667"/>
    <cellStyle name="Normal 6 5 2 2 2 5" xfId="9877"/>
    <cellStyle name="Normal 6 5 2 2 3" xfId="3033"/>
    <cellStyle name="Normal 6 5 2 2 3 2" xfId="10843"/>
    <cellStyle name="Normal 6 5 2 2 4" xfId="5053"/>
    <cellStyle name="Normal 6 5 2 2 4 2" xfId="12773"/>
    <cellStyle name="Normal 6 5 2 2 5" xfId="6983"/>
    <cellStyle name="Normal 6 5 2 2 5 2" xfId="14703"/>
    <cellStyle name="Normal 6 5 2 2 6" xfId="8913"/>
    <cellStyle name="Normal 6 5 2 3" xfId="1582"/>
    <cellStyle name="Normal 6 5 2 3 2" xfId="3515"/>
    <cellStyle name="Normal 6 5 2 3 2 2" xfId="11325"/>
    <cellStyle name="Normal 6 5 2 3 3" xfId="5535"/>
    <cellStyle name="Normal 6 5 2 3 3 2" xfId="13255"/>
    <cellStyle name="Normal 6 5 2 3 4" xfId="7465"/>
    <cellStyle name="Normal 6 5 2 3 4 2" xfId="15185"/>
    <cellStyle name="Normal 6 5 2 3 5" xfId="9395"/>
    <cellStyle name="Normal 6 5 2 4" xfId="2551"/>
    <cellStyle name="Normal 6 5 2 4 2" xfId="10361"/>
    <cellStyle name="Normal 6 5 2 5" xfId="4571"/>
    <cellStyle name="Normal 6 5 2 5 2" xfId="12291"/>
    <cellStyle name="Normal 6 5 2 6" xfId="6501"/>
    <cellStyle name="Normal 6 5 2 6 2" xfId="14221"/>
    <cellStyle name="Normal 6 5 2 7" xfId="8431"/>
    <cellStyle name="Normal 6 5 3" xfId="690"/>
    <cellStyle name="Normal 6 5 3 2" xfId="1237"/>
    <cellStyle name="Normal 6 5 3 2 2" xfId="2224"/>
    <cellStyle name="Normal 6 5 3 2 2 2" xfId="4157"/>
    <cellStyle name="Normal 6 5 3 2 2 2 2" xfId="11967"/>
    <cellStyle name="Normal 6 5 3 2 2 3" xfId="6177"/>
    <cellStyle name="Normal 6 5 3 2 2 3 2" xfId="13897"/>
    <cellStyle name="Normal 6 5 3 2 2 4" xfId="8107"/>
    <cellStyle name="Normal 6 5 3 2 2 4 2" xfId="15827"/>
    <cellStyle name="Normal 6 5 3 2 2 5" xfId="10037"/>
    <cellStyle name="Normal 6 5 3 2 3" xfId="3194"/>
    <cellStyle name="Normal 6 5 3 2 3 2" xfId="11004"/>
    <cellStyle name="Normal 6 5 3 2 4" xfId="5214"/>
    <cellStyle name="Normal 6 5 3 2 4 2" xfId="12934"/>
    <cellStyle name="Normal 6 5 3 2 5" xfId="7144"/>
    <cellStyle name="Normal 6 5 3 2 5 2" xfId="14864"/>
    <cellStyle name="Normal 6 5 3 2 6" xfId="9074"/>
    <cellStyle name="Normal 6 5 3 3" xfId="1743"/>
    <cellStyle name="Normal 6 5 3 3 2" xfId="3676"/>
    <cellStyle name="Normal 6 5 3 3 2 2" xfId="11486"/>
    <cellStyle name="Normal 6 5 3 3 3" xfId="5696"/>
    <cellStyle name="Normal 6 5 3 3 3 2" xfId="13416"/>
    <cellStyle name="Normal 6 5 3 3 4" xfId="7626"/>
    <cellStyle name="Normal 6 5 3 3 4 2" xfId="15346"/>
    <cellStyle name="Normal 6 5 3 3 5" xfId="9556"/>
    <cellStyle name="Normal 6 5 3 4" xfId="2712"/>
    <cellStyle name="Normal 6 5 3 4 2" xfId="10522"/>
    <cellStyle name="Normal 6 5 3 5" xfId="4732"/>
    <cellStyle name="Normal 6 5 3 5 2" xfId="12452"/>
    <cellStyle name="Normal 6 5 3 6" xfId="6662"/>
    <cellStyle name="Normal 6 5 3 6 2" xfId="14382"/>
    <cellStyle name="Normal 6 5 3 7" xfId="8592"/>
    <cellStyle name="Normal 6 5 4" xfId="916"/>
    <cellStyle name="Normal 6 5 4 2" xfId="1904"/>
    <cellStyle name="Normal 6 5 4 2 2" xfId="3837"/>
    <cellStyle name="Normal 6 5 4 2 2 2" xfId="11647"/>
    <cellStyle name="Normal 6 5 4 2 3" xfId="5857"/>
    <cellStyle name="Normal 6 5 4 2 3 2" xfId="13577"/>
    <cellStyle name="Normal 6 5 4 2 4" xfId="7787"/>
    <cellStyle name="Normal 6 5 4 2 4 2" xfId="15507"/>
    <cellStyle name="Normal 6 5 4 2 5" xfId="9717"/>
    <cellStyle name="Normal 6 5 4 3" xfId="2873"/>
    <cellStyle name="Normal 6 5 4 3 2" xfId="10683"/>
    <cellStyle name="Normal 6 5 4 4" xfId="4893"/>
    <cellStyle name="Normal 6 5 4 4 2" xfId="12613"/>
    <cellStyle name="Normal 6 5 4 5" xfId="6823"/>
    <cellStyle name="Normal 6 5 4 5 2" xfId="14543"/>
    <cellStyle name="Normal 6 5 4 6" xfId="8753"/>
    <cellStyle name="Normal 6 5 5" xfId="1422"/>
    <cellStyle name="Normal 6 5 5 2" xfId="3355"/>
    <cellStyle name="Normal 6 5 5 2 2" xfId="11165"/>
    <cellStyle name="Normal 6 5 5 3" xfId="5375"/>
    <cellStyle name="Normal 6 5 5 3 2" xfId="13095"/>
    <cellStyle name="Normal 6 5 5 4" xfId="7305"/>
    <cellStyle name="Normal 6 5 5 4 2" xfId="15025"/>
    <cellStyle name="Normal 6 5 5 5" xfId="9235"/>
    <cellStyle name="Normal 6 5 6" xfId="2391"/>
    <cellStyle name="Normal 6 5 6 2" xfId="10201"/>
    <cellStyle name="Normal 6 5 7" xfId="4411"/>
    <cellStyle name="Normal 6 5 7 2" xfId="12131"/>
    <cellStyle name="Normal 6 5 8" xfId="6341"/>
    <cellStyle name="Normal 6 5 8 2" xfId="14061"/>
    <cellStyle name="Normal 6 5 9" xfId="8271"/>
    <cellStyle name="Normal 6 6" xfId="448"/>
    <cellStyle name="Normal 6 6 2" xfId="996"/>
    <cellStyle name="Normal 6 6 2 2" xfId="1984"/>
    <cellStyle name="Normal 6 6 2 2 2" xfId="3917"/>
    <cellStyle name="Normal 6 6 2 2 2 2" xfId="11727"/>
    <cellStyle name="Normal 6 6 2 2 3" xfId="5937"/>
    <cellStyle name="Normal 6 6 2 2 3 2" xfId="13657"/>
    <cellStyle name="Normal 6 6 2 2 4" xfId="7867"/>
    <cellStyle name="Normal 6 6 2 2 4 2" xfId="15587"/>
    <cellStyle name="Normal 6 6 2 2 5" xfId="9797"/>
    <cellStyle name="Normal 6 6 2 3" xfId="2953"/>
    <cellStyle name="Normal 6 6 2 3 2" xfId="10763"/>
    <cellStyle name="Normal 6 6 2 4" xfId="4973"/>
    <cellStyle name="Normal 6 6 2 4 2" xfId="12693"/>
    <cellStyle name="Normal 6 6 2 5" xfId="6903"/>
    <cellStyle name="Normal 6 6 2 5 2" xfId="14623"/>
    <cellStyle name="Normal 6 6 2 6" xfId="8833"/>
    <cellStyle name="Normal 6 6 3" xfId="1502"/>
    <cellStyle name="Normal 6 6 3 2" xfId="3435"/>
    <cellStyle name="Normal 6 6 3 2 2" xfId="11245"/>
    <cellStyle name="Normal 6 6 3 3" xfId="5455"/>
    <cellStyle name="Normal 6 6 3 3 2" xfId="13175"/>
    <cellStyle name="Normal 6 6 3 4" xfId="7385"/>
    <cellStyle name="Normal 6 6 3 4 2" xfId="15105"/>
    <cellStyle name="Normal 6 6 3 5" xfId="9315"/>
    <cellStyle name="Normal 6 6 4" xfId="2471"/>
    <cellStyle name="Normal 6 6 4 2" xfId="10281"/>
    <cellStyle name="Normal 6 6 5" xfId="4491"/>
    <cellStyle name="Normal 6 6 5 2" xfId="12211"/>
    <cellStyle name="Normal 6 6 6" xfId="6421"/>
    <cellStyle name="Normal 6 6 6 2" xfId="14141"/>
    <cellStyle name="Normal 6 6 7" xfId="8351"/>
    <cellStyle name="Normal 6 7" xfId="610"/>
    <cellStyle name="Normal 6 7 2" xfId="1157"/>
    <cellStyle name="Normal 6 7 2 2" xfId="2144"/>
    <cellStyle name="Normal 6 7 2 2 2" xfId="4077"/>
    <cellStyle name="Normal 6 7 2 2 2 2" xfId="11887"/>
    <cellStyle name="Normal 6 7 2 2 3" xfId="6097"/>
    <cellStyle name="Normal 6 7 2 2 3 2" xfId="13817"/>
    <cellStyle name="Normal 6 7 2 2 4" xfId="8027"/>
    <cellStyle name="Normal 6 7 2 2 4 2" xfId="15747"/>
    <cellStyle name="Normal 6 7 2 2 5" xfId="9957"/>
    <cellStyle name="Normal 6 7 2 3" xfId="3114"/>
    <cellStyle name="Normal 6 7 2 3 2" xfId="10924"/>
    <cellStyle name="Normal 6 7 2 4" xfId="5134"/>
    <cellStyle name="Normal 6 7 2 4 2" xfId="12854"/>
    <cellStyle name="Normal 6 7 2 5" xfId="7064"/>
    <cellStyle name="Normal 6 7 2 5 2" xfId="14784"/>
    <cellStyle name="Normal 6 7 2 6" xfId="8994"/>
    <cellStyle name="Normal 6 7 3" xfId="1663"/>
    <cellStyle name="Normal 6 7 3 2" xfId="3596"/>
    <cellStyle name="Normal 6 7 3 2 2" xfId="11406"/>
    <cellStyle name="Normal 6 7 3 3" xfId="5616"/>
    <cellStyle name="Normal 6 7 3 3 2" xfId="13336"/>
    <cellStyle name="Normal 6 7 3 4" xfId="7546"/>
    <cellStyle name="Normal 6 7 3 4 2" xfId="15266"/>
    <cellStyle name="Normal 6 7 3 5" xfId="9476"/>
    <cellStyle name="Normal 6 7 4" xfId="2632"/>
    <cellStyle name="Normal 6 7 4 2" xfId="10442"/>
    <cellStyle name="Normal 6 7 5" xfId="4652"/>
    <cellStyle name="Normal 6 7 5 2" xfId="12372"/>
    <cellStyle name="Normal 6 7 6" xfId="6582"/>
    <cellStyle name="Normal 6 7 6 2" xfId="14302"/>
    <cellStyle name="Normal 6 7 7" xfId="8512"/>
    <cellStyle name="Normal 6 8" xfId="822"/>
    <cellStyle name="Normal 6 8 2" xfId="1824"/>
    <cellStyle name="Normal 6 8 2 2" xfId="3757"/>
    <cellStyle name="Normal 6 8 2 2 2" xfId="11567"/>
    <cellStyle name="Normal 6 8 2 3" xfId="5777"/>
    <cellStyle name="Normal 6 8 2 3 2" xfId="13497"/>
    <cellStyle name="Normal 6 8 2 4" xfId="7707"/>
    <cellStyle name="Normal 6 8 2 4 2" xfId="15427"/>
    <cellStyle name="Normal 6 8 2 5" xfId="9637"/>
    <cellStyle name="Normal 6 8 3" xfId="2793"/>
    <cellStyle name="Normal 6 8 3 2" xfId="10603"/>
    <cellStyle name="Normal 6 8 4" xfId="4813"/>
    <cellStyle name="Normal 6 8 4 2" xfId="12533"/>
    <cellStyle name="Normal 6 8 5" xfId="6743"/>
    <cellStyle name="Normal 6 8 5 2" xfId="14463"/>
    <cellStyle name="Normal 6 8 6" xfId="8673"/>
    <cellStyle name="Normal 6 9" xfId="1342"/>
    <cellStyle name="Normal 6 9 2" xfId="3275"/>
    <cellStyle name="Normal 6 9 2 2" xfId="11085"/>
    <cellStyle name="Normal 6 9 3" xfId="5295"/>
    <cellStyle name="Normal 6 9 3 2" xfId="13015"/>
    <cellStyle name="Normal 6 9 4" xfId="7225"/>
    <cellStyle name="Normal 6 9 4 2" xfId="14945"/>
    <cellStyle name="Normal 6 9 5" xfId="9155"/>
    <cellStyle name="Normal 7" xfId="28"/>
    <cellStyle name="Normal 7 2" xfId="254"/>
    <cellStyle name="Normal 7 2 2" xfId="4248"/>
    <cellStyle name="Normal 7 2 2 2" xfId="4311"/>
    <cellStyle name="Normal 7 2 3" xfId="4298"/>
    <cellStyle name="Normal 7 3" xfId="4244"/>
    <cellStyle name="Normal 7 3 2" xfId="4307"/>
    <cellStyle name="Normal 7 4" xfId="4294"/>
    <cellStyle name="Normal 7 5" xfId="192"/>
    <cellStyle name="Normal 8" xfId="29"/>
    <cellStyle name="Normal 8 10" xfId="2316"/>
    <cellStyle name="Normal 8 10 2" xfId="10126"/>
    <cellStyle name="Normal 8 11" xfId="4336"/>
    <cellStyle name="Normal 8 11 2" xfId="12056"/>
    <cellStyle name="Normal 8 12" xfId="6266"/>
    <cellStyle name="Normal 8 12 2" xfId="13986"/>
    <cellStyle name="Normal 8 13" xfId="8196"/>
    <cellStyle name="Normal 8 2" xfId="255"/>
    <cellStyle name="Normal 8 2 10" xfId="4346"/>
    <cellStyle name="Normal 8 2 10 2" xfId="12066"/>
    <cellStyle name="Normal 8 2 11" xfId="6276"/>
    <cellStyle name="Normal 8 2 11 2" xfId="13996"/>
    <cellStyle name="Normal 8 2 12" xfId="8206"/>
    <cellStyle name="Normal 8 2 2" xfId="278"/>
    <cellStyle name="Normal 8 2 2 10" xfId="6296"/>
    <cellStyle name="Normal 8 2 2 10 2" xfId="14016"/>
    <cellStyle name="Normal 8 2 2 11" xfId="8226"/>
    <cellStyle name="Normal 8 2 2 2" xfId="363"/>
    <cellStyle name="Normal 8 2 2 2 10" xfId="8266"/>
    <cellStyle name="Normal 8 2 2 2 2" xfId="443"/>
    <cellStyle name="Normal 8 2 2 2 2 2" xfId="603"/>
    <cellStyle name="Normal 8 2 2 2 2 2 2" xfId="1151"/>
    <cellStyle name="Normal 8 2 2 2 2 2 2 2" xfId="2139"/>
    <cellStyle name="Normal 8 2 2 2 2 2 2 2 2" xfId="4072"/>
    <cellStyle name="Normal 8 2 2 2 2 2 2 2 2 2" xfId="11882"/>
    <cellStyle name="Normal 8 2 2 2 2 2 2 2 3" xfId="6092"/>
    <cellStyle name="Normal 8 2 2 2 2 2 2 2 3 2" xfId="13812"/>
    <cellStyle name="Normal 8 2 2 2 2 2 2 2 4" xfId="8022"/>
    <cellStyle name="Normal 8 2 2 2 2 2 2 2 4 2" xfId="15742"/>
    <cellStyle name="Normal 8 2 2 2 2 2 2 2 5" xfId="9952"/>
    <cellStyle name="Normal 8 2 2 2 2 2 2 3" xfId="3108"/>
    <cellStyle name="Normal 8 2 2 2 2 2 2 3 2" xfId="10918"/>
    <cellStyle name="Normal 8 2 2 2 2 2 2 4" xfId="5128"/>
    <cellStyle name="Normal 8 2 2 2 2 2 2 4 2" xfId="12848"/>
    <cellStyle name="Normal 8 2 2 2 2 2 2 5" xfId="7058"/>
    <cellStyle name="Normal 8 2 2 2 2 2 2 5 2" xfId="14778"/>
    <cellStyle name="Normal 8 2 2 2 2 2 2 6" xfId="8988"/>
    <cellStyle name="Normal 8 2 2 2 2 2 3" xfId="1657"/>
    <cellStyle name="Normal 8 2 2 2 2 2 3 2" xfId="3590"/>
    <cellStyle name="Normal 8 2 2 2 2 2 3 2 2" xfId="11400"/>
    <cellStyle name="Normal 8 2 2 2 2 2 3 3" xfId="5610"/>
    <cellStyle name="Normal 8 2 2 2 2 2 3 3 2" xfId="13330"/>
    <cellStyle name="Normal 8 2 2 2 2 2 3 4" xfId="7540"/>
    <cellStyle name="Normal 8 2 2 2 2 2 3 4 2" xfId="15260"/>
    <cellStyle name="Normal 8 2 2 2 2 2 3 5" xfId="9470"/>
    <cellStyle name="Normal 8 2 2 2 2 2 4" xfId="2626"/>
    <cellStyle name="Normal 8 2 2 2 2 2 4 2" xfId="10436"/>
    <cellStyle name="Normal 8 2 2 2 2 2 5" xfId="4646"/>
    <cellStyle name="Normal 8 2 2 2 2 2 5 2" xfId="12366"/>
    <cellStyle name="Normal 8 2 2 2 2 2 6" xfId="6576"/>
    <cellStyle name="Normal 8 2 2 2 2 2 6 2" xfId="14296"/>
    <cellStyle name="Normal 8 2 2 2 2 2 7" xfId="8506"/>
    <cellStyle name="Normal 8 2 2 2 2 3" xfId="765"/>
    <cellStyle name="Normal 8 2 2 2 2 3 2" xfId="1312"/>
    <cellStyle name="Normal 8 2 2 2 2 3 2 2" xfId="2299"/>
    <cellStyle name="Normal 8 2 2 2 2 3 2 2 2" xfId="4232"/>
    <cellStyle name="Normal 8 2 2 2 2 3 2 2 2 2" xfId="12042"/>
    <cellStyle name="Normal 8 2 2 2 2 3 2 2 3" xfId="6252"/>
    <cellStyle name="Normal 8 2 2 2 2 3 2 2 3 2" xfId="13972"/>
    <cellStyle name="Normal 8 2 2 2 2 3 2 2 4" xfId="8182"/>
    <cellStyle name="Normal 8 2 2 2 2 3 2 2 4 2" xfId="15902"/>
    <cellStyle name="Normal 8 2 2 2 2 3 2 2 5" xfId="10112"/>
    <cellStyle name="Normal 8 2 2 2 2 3 2 3" xfId="3269"/>
    <cellStyle name="Normal 8 2 2 2 2 3 2 3 2" xfId="11079"/>
    <cellStyle name="Normal 8 2 2 2 2 3 2 4" xfId="5289"/>
    <cellStyle name="Normal 8 2 2 2 2 3 2 4 2" xfId="13009"/>
    <cellStyle name="Normal 8 2 2 2 2 3 2 5" xfId="7219"/>
    <cellStyle name="Normal 8 2 2 2 2 3 2 5 2" xfId="14939"/>
    <cellStyle name="Normal 8 2 2 2 2 3 2 6" xfId="9149"/>
    <cellStyle name="Normal 8 2 2 2 2 3 3" xfId="1818"/>
    <cellStyle name="Normal 8 2 2 2 2 3 3 2" xfId="3751"/>
    <cellStyle name="Normal 8 2 2 2 2 3 3 2 2" xfId="11561"/>
    <cellStyle name="Normal 8 2 2 2 2 3 3 3" xfId="5771"/>
    <cellStyle name="Normal 8 2 2 2 2 3 3 3 2" xfId="13491"/>
    <cellStyle name="Normal 8 2 2 2 2 3 3 4" xfId="7701"/>
    <cellStyle name="Normal 8 2 2 2 2 3 3 4 2" xfId="15421"/>
    <cellStyle name="Normal 8 2 2 2 2 3 3 5" xfId="9631"/>
    <cellStyle name="Normal 8 2 2 2 2 3 4" xfId="2787"/>
    <cellStyle name="Normal 8 2 2 2 2 3 4 2" xfId="10597"/>
    <cellStyle name="Normal 8 2 2 2 2 3 5" xfId="4807"/>
    <cellStyle name="Normal 8 2 2 2 2 3 5 2" xfId="12527"/>
    <cellStyle name="Normal 8 2 2 2 2 3 6" xfId="6737"/>
    <cellStyle name="Normal 8 2 2 2 2 3 6 2" xfId="14457"/>
    <cellStyle name="Normal 8 2 2 2 2 3 7" xfId="8667"/>
    <cellStyle name="Normal 8 2 2 2 2 4" xfId="991"/>
    <cellStyle name="Normal 8 2 2 2 2 4 2" xfId="1979"/>
    <cellStyle name="Normal 8 2 2 2 2 4 2 2" xfId="3912"/>
    <cellStyle name="Normal 8 2 2 2 2 4 2 2 2" xfId="11722"/>
    <cellStyle name="Normal 8 2 2 2 2 4 2 3" xfId="5932"/>
    <cellStyle name="Normal 8 2 2 2 2 4 2 3 2" xfId="13652"/>
    <cellStyle name="Normal 8 2 2 2 2 4 2 4" xfId="7862"/>
    <cellStyle name="Normal 8 2 2 2 2 4 2 4 2" xfId="15582"/>
    <cellStyle name="Normal 8 2 2 2 2 4 2 5" xfId="9792"/>
    <cellStyle name="Normal 8 2 2 2 2 4 3" xfId="2948"/>
    <cellStyle name="Normal 8 2 2 2 2 4 3 2" xfId="10758"/>
    <cellStyle name="Normal 8 2 2 2 2 4 4" xfId="4968"/>
    <cellStyle name="Normal 8 2 2 2 2 4 4 2" xfId="12688"/>
    <cellStyle name="Normal 8 2 2 2 2 4 5" xfId="6898"/>
    <cellStyle name="Normal 8 2 2 2 2 4 5 2" xfId="14618"/>
    <cellStyle name="Normal 8 2 2 2 2 4 6" xfId="8828"/>
    <cellStyle name="Normal 8 2 2 2 2 5" xfId="1497"/>
    <cellStyle name="Normal 8 2 2 2 2 5 2" xfId="3430"/>
    <cellStyle name="Normal 8 2 2 2 2 5 2 2" xfId="11240"/>
    <cellStyle name="Normal 8 2 2 2 2 5 3" xfId="5450"/>
    <cellStyle name="Normal 8 2 2 2 2 5 3 2" xfId="13170"/>
    <cellStyle name="Normal 8 2 2 2 2 5 4" xfId="7380"/>
    <cellStyle name="Normal 8 2 2 2 2 5 4 2" xfId="15100"/>
    <cellStyle name="Normal 8 2 2 2 2 5 5" xfId="9310"/>
    <cellStyle name="Normal 8 2 2 2 2 6" xfId="2466"/>
    <cellStyle name="Normal 8 2 2 2 2 6 2" xfId="10276"/>
    <cellStyle name="Normal 8 2 2 2 2 7" xfId="4486"/>
    <cellStyle name="Normal 8 2 2 2 2 7 2" xfId="12206"/>
    <cellStyle name="Normal 8 2 2 2 2 8" xfId="6416"/>
    <cellStyle name="Normal 8 2 2 2 2 8 2" xfId="14136"/>
    <cellStyle name="Normal 8 2 2 2 2 9" xfId="8346"/>
    <cellStyle name="Normal 8 2 2 2 3" xfId="523"/>
    <cellStyle name="Normal 8 2 2 2 3 2" xfId="1071"/>
    <cellStyle name="Normal 8 2 2 2 3 2 2" xfId="2059"/>
    <cellStyle name="Normal 8 2 2 2 3 2 2 2" xfId="3992"/>
    <cellStyle name="Normal 8 2 2 2 3 2 2 2 2" xfId="11802"/>
    <cellStyle name="Normal 8 2 2 2 3 2 2 3" xfId="6012"/>
    <cellStyle name="Normal 8 2 2 2 3 2 2 3 2" xfId="13732"/>
    <cellStyle name="Normal 8 2 2 2 3 2 2 4" xfId="7942"/>
    <cellStyle name="Normal 8 2 2 2 3 2 2 4 2" xfId="15662"/>
    <cellStyle name="Normal 8 2 2 2 3 2 2 5" xfId="9872"/>
    <cellStyle name="Normal 8 2 2 2 3 2 3" xfId="3028"/>
    <cellStyle name="Normal 8 2 2 2 3 2 3 2" xfId="10838"/>
    <cellStyle name="Normal 8 2 2 2 3 2 4" xfId="5048"/>
    <cellStyle name="Normal 8 2 2 2 3 2 4 2" xfId="12768"/>
    <cellStyle name="Normal 8 2 2 2 3 2 5" xfId="6978"/>
    <cellStyle name="Normal 8 2 2 2 3 2 5 2" xfId="14698"/>
    <cellStyle name="Normal 8 2 2 2 3 2 6" xfId="8908"/>
    <cellStyle name="Normal 8 2 2 2 3 3" xfId="1577"/>
    <cellStyle name="Normal 8 2 2 2 3 3 2" xfId="3510"/>
    <cellStyle name="Normal 8 2 2 2 3 3 2 2" xfId="11320"/>
    <cellStyle name="Normal 8 2 2 2 3 3 3" xfId="5530"/>
    <cellStyle name="Normal 8 2 2 2 3 3 3 2" xfId="13250"/>
    <cellStyle name="Normal 8 2 2 2 3 3 4" xfId="7460"/>
    <cellStyle name="Normal 8 2 2 2 3 3 4 2" xfId="15180"/>
    <cellStyle name="Normal 8 2 2 2 3 3 5" xfId="9390"/>
    <cellStyle name="Normal 8 2 2 2 3 4" xfId="2546"/>
    <cellStyle name="Normal 8 2 2 2 3 4 2" xfId="10356"/>
    <cellStyle name="Normal 8 2 2 2 3 5" xfId="4566"/>
    <cellStyle name="Normal 8 2 2 2 3 5 2" xfId="12286"/>
    <cellStyle name="Normal 8 2 2 2 3 6" xfId="6496"/>
    <cellStyle name="Normal 8 2 2 2 3 6 2" xfId="14216"/>
    <cellStyle name="Normal 8 2 2 2 3 7" xfId="8426"/>
    <cellStyle name="Normal 8 2 2 2 4" xfId="685"/>
    <cellStyle name="Normal 8 2 2 2 4 2" xfId="1232"/>
    <cellStyle name="Normal 8 2 2 2 4 2 2" xfId="2219"/>
    <cellStyle name="Normal 8 2 2 2 4 2 2 2" xfId="4152"/>
    <cellStyle name="Normal 8 2 2 2 4 2 2 2 2" xfId="11962"/>
    <cellStyle name="Normal 8 2 2 2 4 2 2 3" xfId="6172"/>
    <cellStyle name="Normal 8 2 2 2 4 2 2 3 2" xfId="13892"/>
    <cellStyle name="Normal 8 2 2 2 4 2 2 4" xfId="8102"/>
    <cellStyle name="Normal 8 2 2 2 4 2 2 4 2" xfId="15822"/>
    <cellStyle name="Normal 8 2 2 2 4 2 2 5" xfId="10032"/>
    <cellStyle name="Normal 8 2 2 2 4 2 3" xfId="3189"/>
    <cellStyle name="Normal 8 2 2 2 4 2 3 2" xfId="10999"/>
    <cellStyle name="Normal 8 2 2 2 4 2 4" xfId="5209"/>
    <cellStyle name="Normal 8 2 2 2 4 2 4 2" xfId="12929"/>
    <cellStyle name="Normal 8 2 2 2 4 2 5" xfId="7139"/>
    <cellStyle name="Normal 8 2 2 2 4 2 5 2" xfId="14859"/>
    <cellStyle name="Normal 8 2 2 2 4 2 6" xfId="9069"/>
    <cellStyle name="Normal 8 2 2 2 4 3" xfId="1738"/>
    <cellStyle name="Normal 8 2 2 2 4 3 2" xfId="3671"/>
    <cellStyle name="Normal 8 2 2 2 4 3 2 2" xfId="11481"/>
    <cellStyle name="Normal 8 2 2 2 4 3 3" xfId="5691"/>
    <cellStyle name="Normal 8 2 2 2 4 3 3 2" xfId="13411"/>
    <cellStyle name="Normal 8 2 2 2 4 3 4" xfId="7621"/>
    <cellStyle name="Normal 8 2 2 2 4 3 4 2" xfId="15341"/>
    <cellStyle name="Normal 8 2 2 2 4 3 5" xfId="9551"/>
    <cellStyle name="Normal 8 2 2 2 4 4" xfId="2707"/>
    <cellStyle name="Normal 8 2 2 2 4 4 2" xfId="10517"/>
    <cellStyle name="Normal 8 2 2 2 4 5" xfId="4727"/>
    <cellStyle name="Normal 8 2 2 2 4 5 2" xfId="12447"/>
    <cellStyle name="Normal 8 2 2 2 4 6" xfId="6657"/>
    <cellStyle name="Normal 8 2 2 2 4 6 2" xfId="14377"/>
    <cellStyle name="Normal 8 2 2 2 4 7" xfId="8587"/>
    <cellStyle name="Normal 8 2 2 2 5" xfId="911"/>
    <cellStyle name="Normal 8 2 2 2 5 2" xfId="1899"/>
    <cellStyle name="Normal 8 2 2 2 5 2 2" xfId="3832"/>
    <cellStyle name="Normal 8 2 2 2 5 2 2 2" xfId="11642"/>
    <cellStyle name="Normal 8 2 2 2 5 2 3" xfId="5852"/>
    <cellStyle name="Normal 8 2 2 2 5 2 3 2" xfId="13572"/>
    <cellStyle name="Normal 8 2 2 2 5 2 4" xfId="7782"/>
    <cellStyle name="Normal 8 2 2 2 5 2 4 2" xfId="15502"/>
    <cellStyle name="Normal 8 2 2 2 5 2 5" xfId="9712"/>
    <cellStyle name="Normal 8 2 2 2 5 3" xfId="2868"/>
    <cellStyle name="Normal 8 2 2 2 5 3 2" xfId="10678"/>
    <cellStyle name="Normal 8 2 2 2 5 4" xfId="4888"/>
    <cellStyle name="Normal 8 2 2 2 5 4 2" xfId="12608"/>
    <cellStyle name="Normal 8 2 2 2 5 5" xfId="6818"/>
    <cellStyle name="Normal 8 2 2 2 5 5 2" xfId="14538"/>
    <cellStyle name="Normal 8 2 2 2 5 6" xfId="8748"/>
    <cellStyle name="Normal 8 2 2 2 6" xfId="1417"/>
    <cellStyle name="Normal 8 2 2 2 6 2" xfId="3350"/>
    <cellStyle name="Normal 8 2 2 2 6 2 2" xfId="11160"/>
    <cellStyle name="Normal 8 2 2 2 6 3" xfId="5370"/>
    <cellStyle name="Normal 8 2 2 2 6 3 2" xfId="13090"/>
    <cellStyle name="Normal 8 2 2 2 6 4" xfId="7300"/>
    <cellStyle name="Normal 8 2 2 2 6 4 2" xfId="15020"/>
    <cellStyle name="Normal 8 2 2 2 6 5" xfId="9230"/>
    <cellStyle name="Normal 8 2 2 2 7" xfId="2386"/>
    <cellStyle name="Normal 8 2 2 2 7 2" xfId="10196"/>
    <cellStyle name="Normal 8 2 2 2 8" xfId="4406"/>
    <cellStyle name="Normal 8 2 2 2 8 2" xfId="12126"/>
    <cellStyle name="Normal 8 2 2 2 9" xfId="6336"/>
    <cellStyle name="Normal 8 2 2 2 9 2" xfId="14056"/>
    <cellStyle name="Normal 8 2 2 3" xfId="403"/>
    <cellStyle name="Normal 8 2 2 3 2" xfId="563"/>
    <cellStyle name="Normal 8 2 2 3 2 2" xfId="1111"/>
    <cellStyle name="Normal 8 2 2 3 2 2 2" xfId="2099"/>
    <cellStyle name="Normal 8 2 2 3 2 2 2 2" xfId="4032"/>
    <cellStyle name="Normal 8 2 2 3 2 2 2 2 2" xfId="11842"/>
    <cellStyle name="Normal 8 2 2 3 2 2 2 3" xfId="6052"/>
    <cellStyle name="Normal 8 2 2 3 2 2 2 3 2" xfId="13772"/>
    <cellStyle name="Normal 8 2 2 3 2 2 2 4" xfId="7982"/>
    <cellStyle name="Normal 8 2 2 3 2 2 2 4 2" xfId="15702"/>
    <cellStyle name="Normal 8 2 2 3 2 2 2 5" xfId="9912"/>
    <cellStyle name="Normal 8 2 2 3 2 2 3" xfId="3068"/>
    <cellStyle name="Normal 8 2 2 3 2 2 3 2" xfId="10878"/>
    <cellStyle name="Normal 8 2 2 3 2 2 4" xfId="5088"/>
    <cellStyle name="Normal 8 2 2 3 2 2 4 2" xfId="12808"/>
    <cellStyle name="Normal 8 2 2 3 2 2 5" xfId="7018"/>
    <cellStyle name="Normal 8 2 2 3 2 2 5 2" xfId="14738"/>
    <cellStyle name="Normal 8 2 2 3 2 2 6" xfId="8948"/>
    <cellStyle name="Normal 8 2 2 3 2 3" xfId="1617"/>
    <cellStyle name="Normal 8 2 2 3 2 3 2" xfId="3550"/>
    <cellStyle name="Normal 8 2 2 3 2 3 2 2" xfId="11360"/>
    <cellStyle name="Normal 8 2 2 3 2 3 3" xfId="5570"/>
    <cellStyle name="Normal 8 2 2 3 2 3 3 2" xfId="13290"/>
    <cellStyle name="Normal 8 2 2 3 2 3 4" xfId="7500"/>
    <cellStyle name="Normal 8 2 2 3 2 3 4 2" xfId="15220"/>
    <cellStyle name="Normal 8 2 2 3 2 3 5" xfId="9430"/>
    <cellStyle name="Normal 8 2 2 3 2 4" xfId="2586"/>
    <cellStyle name="Normal 8 2 2 3 2 4 2" xfId="10396"/>
    <cellStyle name="Normal 8 2 2 3 2 5" xfId="4606"/>
    <cellStyle name="Normal 8 2 2 3 2 5 2" xfId="12326"/>
    <cellStyle name="Normal 8 2 2 3 2 6" xfId="6536"/>
    <cellStyle name="Normal 8 2 2 3 2 6 2" xfId="14256"/>
    <cellStyle name="Normal 8 2 2 3 2 7" xfId="8466"/>
    <cellStyle name="Normal 8 2 2 3 3" xfId="725"/>
    <cellStyle name="Normal 8 2 2 3 3 2" xfId="1272"/>
    <cellStyle name="Normal 8 2 2 3 3 2 2" xfId="2259"/>
    <cellStyle name="Normal 8 2 2 3 3 2 2 2" xfId="4192"/>
    <cellStyle name="Normal 8 2 2 3 3 2 2 2 2" xfId="12002"/>
    <cellStyle name="Normal 8 2 2 3 3 2 2 3" xfId="6212"/>
    <cellStyle name="Normal 8 2 2 3 3 2 2 3 2" xfId="13932"/>
    <cellStyle name="Normal 8 2 2 3 3 2 2 4" xfId="8142"/>
    <cellStyle name="Normal 8 2 2 3 3 2 2 4 2" xfId="15862"/>
    <cellStyle name="Normal 8 2 2 3 3 2 2 5" xfId="10072"/>
    <cellStyle name="Normal 8 2 2 3 3 2 3" xfId="3229"/>
    <cellStyle name="Normal 8 2 2 3 3 2 3 2" xfId="11039"/>
    <cellStyle name="Normal 8 2 2 3 3 2 4" xfId="5249"/>
    <cellStyle name="Normal 8 2 2 3 3 2 4 2" xfId="12969"/>
    <cellStyle name="Normal 8 2 2 3 3 2 5" xfId="7179"/>
    <cellStyle name="Normal 8 2 2 3 3 2 5 2" xfId="14899"/>
    <cellStyle name="Normal 8 2 2 3 3 2 6" xfId="9109"/>
    <cellStyle name="Normal 8 2 2 3 3 3" xfId="1778"/>
    <cellStyle name="Normal 8 2 2 3 3 3 2" xfId="3711"/>
    <cellStyle name="Normal 8 2 2 3 3 3 2 2" xfId="11521"/>
    <cellStyle name="Normal 8 2 2 3 3 3 3" xfId="5731"/>
    <cellStyle name="Normal 8 2 2 3 3 3 3 2" xfId="13451"/>
    <cellStyle name="Normal 8 2 2 3 3 3 4" xfId="7661"/>
    <cellStyle name="Normal 8 2 2 3 3 3 4 2" xfId="15381"/>
    <cellStyle name="Normal 8 2 2 3 3 3 5" xfId="9591"/>
    <cellStyle name="Normal 8 2 2 3 3 4" xfId="2747"/>
    <cellStyle name="Normal 8 2 2 3 3 4 2" xfId="10557"/>
    <cellStyle name="Normal 8 2 2 3 3 5" xfId="4767"/>
    <cellStyle name="Normal 8 2 2 3 3 5 2" xfId="12487"/>
    <cellStyle name="Normal 8 2 2 3 3 6" xfId="6697"/>
    <cellStyle name="Normal 8 2 2 3 3 6 2" xfId="14417"/>
    <cellStyle name="Normal 8 2 2 3 3 7" xfId="8627"/>
    <cellStyle name="Normal 8 2 2 3 4" xfId="951"/>
    <cellStyle name="Normal 8 2 2 3 4 2" xfId="1939"/>
    <cellStyle name="Normal 8 2 2 3 4 2 2" xfId="3872"/>
    <cellStyle name="Normal 8 2 2 3 4 2 2 2" xfId="11682"/>
    <cellStyle name="Normal 8 2 2 3 4 2 3" xfId="5892"/>
    <cellStyle name="Normal 8 2 2 3 4 2 3 2" xfId="13612"/>
    <cellStyle name="Normal 8 2 2 3 4 2 4" xfId="7822"/>
    <cellStyle name="Normal 8 2 2 3 4 2 4 2" xfId="15542"/>
    <cellStyle name="Normal 8 2 2 3 4 2 5" xfId="9752"/>
    <cellStyle name="Normal 8 2 2 3 4 3" xfId="2908"/>
    <cellStyle name="Normal 8 2 2 3 4 3 2" xfId="10718"/>
    <cellStyle name="Normal 8 2 2 3 4 4" xfId="4928"/>
    <cellStyle name="Normal 8 2 2 3 4 4 2" xfId="12648"/>
    <cellStyle name="Normal 8 2 2 3 4 5" xfId="6858"/>
    <cellStyle name="Normal 8 2 2 3 4 5 2" xfId="14578"/>
    <cellStyle name="Normal 8 2 2 3 4 6" xfId="8788"/>
    <cellStyle name="Normal 8 2 2 3 5" xfId="1457"/>
    <cellStyle name="Normal 8 2 2 3 5 2" xfId="3390"/>
    <cellStyle name="Normal 8 2 2 3 5 2 2" xfId="11200"/>
    <cellStyle name="Normal 8 2 2 3 5 3" xfId="5410"/>
    <cellStyle name="Normal 8 2 2 3 5 3 2" xfId="13130"/>
    <cellStyle name="Normal 8 2 2 3 5 4" xfId="7340"/>
    <cellStyle name="Normal 8 2 2 3 5 4 2" xfId="15060"/>
    <cellStyle name="Normal 8 2 2 3 5 5" xfId="9270"/>
    <cellStyle name="Normal 8 2 2 3 6" xfId="2426"/>
    <cellStyle name="Normal 8 2 2 3 6 2" xfId="10236"/>
    <cellStyle name="Normal 8 2 2 3 7" xfId="4446"/>
    <cellStyle name="Normal 8 2 2 3 7 2" xfId="12166"/>
    <cellStyle name="Normal 8 2 2 3 8" xfId="6376"/>
    <cellStyle name="Normal 8 2 2 3 8 2" xfId="14096"/>
    <cellStyle name="Normal 8 2 2 3 9" xfId="8306"/>
    <cellStyle name="Normal 8 2 2 4" xfId="483"/>
    <cellStyle name="Normal 8 2 2 4 2" xfId="1031"/>
    <cellStyle name="Normal 8 2 2 4 2 2" xfId="2019"/>
    <cellStyle name="Normal 8 2 2 4 2 2 2" xfId="3952"/>
    <cellStyle name="Normal 8 2 2 4 2 2 2 2" xfId="11762"/>
    <cellStyle name="Normal 8 2 2 4 2 2 3" xfId="5972"/>
    <cellStyle name="Normal 8 2 2 4 2 2 3 2" xfId="13692"/>
    <cellStyle name="Normal 8 2 2 4 2 2 4" xfId="7902"/>
    <cellStyle name="Normal 8 2 2 4 2 2 4 2" xfId="15622"/>
    <cellStyle name="Normal 8 2 2 4 2 2 5" xfId="9832"/>
    <cellStyle name="Normal 8 2 2 4 2 3" xfId="2988"/>
    <cellStyle name="Normal 8 2 2 4 2 3 2" xfId="10798"/>
    <cellStyle name="Normal 8 2 2 4 2 4" xfId="5008"/>
    <cellStyle name="Normal 8 2 2 4 2 4 2" xfId="12728"/>
    <cellStyle name="Normal 8 2 2 4 2 5" xfId="6938"/>
    <cellStyle name="Normal 8 2 2 4 2 5 2" xfId="14658"/>
    <cellStyle name="Normal 8 2 2 4 2 6" xfId="8868"/>
    <cellStyle name="Normal 8 2 2 4 3" xfId="1537"/>
    <cellStyle name="Normal 8 2 2 4 3 2" xfId="3470"/>
    <cellStyle name="Normal 8 2 2 4 3 2 2" xfId="11280"/>
    <cellStyle name="Normal 8 2 2 4 3 3" xfId="5490"/>
    <cellStyle name="Normal 8 2 2 4 3 3 2" xfId="13210"/>
    <cellStyle name="Normal 8 2 2 4 3 4" xfId="7420"/>
    <cellStyle name="Normal 8 2 2 4 3 4 2" xfId="15140"/>
    <cellStyle name="Normal 8 2 2 4 3 5" xfId="9350"/>
    <cellStyle name="Normal 8 2 2 4 4" xfId="2506"/>
    <cellStyle name="Normal 8 2 2 4 4 2" xfId="10316"/>
    <cellStyle name="Normal 8 2 2 4 5" xfId="4526"/>
    <cellStyle name="Normal 8 2 2 4 5 2" xfId="12246"/>
    <cellStyle name="Normal 8 2 2 4 6" xfId="6456"/>
    <cellStyle name="Normal 8 2 2 4 6 2" xfId="14176"/>
    <cellStyle name="Normal 8 2 2 4 7" xfId="8386"/>
    <cellStyle name="Normal 8 2 2 5" xfId="645"/>
    <cellStyle name="Normal 8 2 2 5 2" xfId="1192"/>
    <cellStyle name="Normal 8 2 2 5 2 2" xfId="2179"/>
    <cellStyle name="Normal 8 2 2 5 2 2 2" xfId="4112"/>
    <cellStyle name="Normal 8 2 2 5 2 2 2 2" xfId="11922"/>
    <cellStyle name="Normal 8 2 2 5 2 2 3" xfId="6132"/>
    <cellStyle name="Normal 8 2 2 5 2 2 3 2" xfId="13852"/>
    <cellStyle name="Normal 8 2 2 5 2 2 4" xfId="8062"/>
    <cellStyle name="Normal 8 2 2 5 2 2 4 2" xfId="15782"/>
    <cellStyle name="Normal 8 2 2 5 2 2 5" xfId="9992"/>
    <cellStyle name="Normal 8 2 2 5 2 3" xfId="3149"/>
    <cellStyle name="Normal 8 2 2 5 2 3 2" xfId="10959"/>
    <cellStyle name="Normal 8 2 2 5 2 4" xfId="5169"/>
    <cellStyle name="Normal 8 2 2 5 2 4 2" xfId="12889"/>
    <cellStyle name="Normal 8 2 2 5 2 5" xfId="7099"/>
    <cellStyle name="Normal 8 2 2 5 2 5 2" xfId="14819"/>
    <cellStyle name="Normal 8 2 2 5 2 6" xfId="9029"/>
    <cellStyle name="Normal 8 2 2 5 3" xfId="1698"/>
    <cellStyle name="Normal 8 2 2 5 3 2" xfId="3631"/>
    <cellStyle name="Normal 8 2 2 5 3 2 2" xfId="11441"/>
    <cellStyle name="Normal 8 2 2 5 3 3" xfId="5651"/>
    <cellStyle name="Normal 8 2 2 5 3 3 2" xfId="13371"/>
    <cellStyle name="Normal 8 2 2 5 3 4" xfId="7581"/>
    <cellStyle name="Normal 8 2 2 5 3 4 2" xfId="15301"/>
    <cellStyle name="Normal 8 2 2 5 3 5" xfId="9511"/>
    <cellStyle name="Normal 8 2 2 5 4" xfId="2667"/>
    <cellStyle name="Normal 8 2 2 5 4 2" xfId="10477"/>
    <cellStyle name="Normal 8 2 2 5 5" xfId="4687"/>
    <cellStyle name="Normal 8 2 2 5 5 2" xfId="12407"/>
    <cellStyle name="Normal 8 2 2 5 6" xfId="6617"/>
    <cellStyle name="Normal 8 2 2 5 6 2" xfId="14337"/>
    <cellStyle name="Normal 8 2 2 5 7" xfId="8547"/>
    <cellStyle name="Normal 8 2 2 6" xfId="863"/>
    <cellStyle name="Normal 8 2 2 6 2" xfId="1859"/>
    <cellStyle name="Normal 8 2 2 6 2 2" xfId="3792"/>
    <cellStyle name="Normal 8 2 2 6 2 2 2" xfId="11602"/>
    <cellStyle name="Normal 8 2 2 6 2 3" xfId="5812"/>
    <cellStyle name="Normal 8 2 2 6 2 3 2" xfId="13532"/>
    <cellStyle name="Normal 8 2 2 6 2 4" xfId="7742"/>
    <cellStyle name="Normal 8 2 2 6 2 4 2" xfId="15462"/>
    <cellStyle name="Normal 8 2 2 6 2 5" xfId="9672"/>
    <cellStyle name="Normal 8 2 2 6 3" xfId="2828"/>
    <cellStyle name="Normal 8 2 2 6 3 2" xfId="10638"/>
    <cellStyle name="Normal 8 2 2 6 4" xfId="4848"/>
    <cellStyle name="Normal 8 2 2 6 4 2" xfId="12568"/>
    <cellStyle name="Normal 8 2 2 6 5" xfId="6778"/>
    <cellStyle name="Normal 8 2 2 6 5 2" xfId="14498"/>
    <cellStyle name="Normal 8 2 2 6 6" xfId="8708"/>
    <cellStyle name="Normal 8 2 2 7" xfId="1377"/>
    <cellStyle name="Normal 8 2 2 7 2" xfId="3310"/>
    <cellStyle name="Normal 8 2 2 7 2 2" xfId="11120"/>
    <cellStyle name="Normal 8 2 2 7 3" xfId="5330"/>
    <cellStyle name="Normal 8 2 2 7 3 2" xfId="13050"/>
    <cellStyle name="Normal 8 2 2 7 4" xfId="7260"/>
    <cellStyle name="Normal 8 2 2 7 4 2" xfId="14980"/>
    <cellStyle name="Normal 8 2 2 7 5" xfId="9190"/>
    <cellStyle name="Normal 8 2 2 8" xfId="2346"/>
    <cellStyle name="Normal 8 2 2 8 2" xfId="10156"/>
    <cellStyle name="Normal 8 2 2 9" xfId="4366"/>
    <cellStyle name="Normal 8 2 2 9 2" xfId="12086"/>
    <cellStyle name="Normal 8 2 3" xfId="343"/>
    <cellStyle name="Normal 8 2 3 10" xfId="8246"/>
    <cellStyle name="Normal 8 2 3 2" xfId="423"/>
    <cellStyle name="Normal 8 2 3 2 2" xfId="583"/>
    <cellStyle name="Normal 8 2 3 2 2 2" xfId="1131"/>
    <cellStyle name="Normal 8 2 3 2 2 2 2" xfId="2119"/>
    <cellStyle name="Normal 8 2 3 2 2 2 2 2" xfId="4052"/>
    <cellStyle name="Normal 8 2 3 2 2 2 2 2 2" xfId="11862"/>
    <cellStyle name="Normal 8 2 3 2 2 2 2 3" xfId="6072"/>
    <cellStyle name="Normal 8 2 3 2 2 2 2 3 2" xfId="13792"/>
    <cellStyle name="Normal 8 2 3 2 2 2 2 4" xfId="8002"/>
    <cellStyle name="Normal 8 2 3 2 2 2 2 4 2" xfId="15722"/>
    <cellStyle name="Normal 8 2 3 2 2 2 2 5" xfId="9932"/>
    <cellStyle name="Normal 8 2 3 2 2 2 3" xfId="3088"/>
    <cellStyle name="Normal 8 2 3 2 2 2 3 2" xfId="10898"/>
    <cellStyle name="Normal 8 2 3 2 2 2 4" xfId="5108"/>
    <cellStyle name="Normal 8 2 3 2 2 2 4 2" xfId="12828"/>
    <cellStyle name="Normal 8 2 3 2 2 2 5" xfId="7038"/>
    <cellStyle name="Normal 8 2 3 2 2 2 5 2" xfId="14758"/>
    <cellStyle name="Normal 8 2 3 2 2 2 6" xfId="8968"/>
    <cellStyle name="Normal 8 2 3 2 2 3" xfId="1637"/>
    <cellStyle name="Normal 8 2 3 2 2 3 2" xfId="3570"/>
    <cellStyle name="Normal 8 2 3 2 2 3 2 2" xfId="11380"/>
    <cellStyle name="Normal 8 2 3 2 2 3 3" xfId="5590"/>
    <cellStyle name="Normal 8 2 3 2 2 3 3 2" xfId="13310"/>
    <cellStyle name="Normal 8 2 3 2 2 3 4" xfId="7520"/>
    <cellStyle name="Normal 8 2 3 2 2 3 4 2" xfId="15240"/>
    <cellStyle name="Normal 8 2 3 2 2 3 5" xfId="9450"/>
    <cellStyle name="Normal 8 2 3 2 2 4" xfId="2606"/>
    <cellStyle name="Normal 8 2 3 2 2 4 2" xfId="10416"/>
    <cellStyle name="Normal 8 2 3 2 2 5" xfId="4626"/>
    <cellStyle name="Normal 8 2 3 2 2 5 2" xfId="12346"/>
    <cellStyle name="Normal 8 2 3 2 2 6" xfId="6556"/>
    <cellStyle name="Normal 8 2 3 2 2 6 2" xfId="14276"/>
    <cellStyle name="Normal 8 2 3 2 2 7" xfId="8486"/>
    <cellStyle name="Normal 8 2 3 2 3" xfId="745"/>
    <cellStyle name="Normal 8 2 3 2 3 2" xfId="1292"/>
    <cellStyle name="Normal 8 2 3 2 3 2 2" xfId="2279"/>
    <cellStyle name="Normal 8 2 3 2 3 2 2 2" xfId="4212"/>
    <cellStyle name="Normal 8 2 3 2 3 2 2 2 2" xfId="12022"/>
    <cellStyle name="Normal 8 2 3 2 3 2 2 3" xfId="6232"/>
    <cellStyle name="Normal 8 2 3 2 3 2 2 3 2" xfId="13952"/>
    <cellStyle name="Normal 8 2 3 2 3 2 2 4" xfId="8162"/>
    <cellStyle name="Normal 8 2 3 2 3 2 2 4 2" xfId="15882"/>
    <cellStyle name="Normal 8 2 3 2 3 2 2 5" xfId="10092"/>
    <cellStyle name="Normal 8 2 3 2 3 2 3" xfId="3249"/>
    <cellStyle name="Normal 8 2 3 2 3 2 3 2" xfId="11059"/>
    <cellStyle name="Normal 8 2 3 2 3 2 4" xfId="5269"/>
    <cellStyle name="Normal 8 2 3 2 3 2 4 2" xfId="12989"/>
    <cellStyle name="Normal 8 2 3 2 3 2 5" xfId="7199"/>
    <cellStyle name="Normal 8 2 3 2 3 2 5 2" xfId="14919"/>
    <cellStyle name="Normal 8 2 3 2 3 2 6" xfId="9129"/>
    <cellStyle name="Normal 8 2 3 2 3 3" xfId="1798"/>
    <cellStyle name="Normal 8 2 3 2 3 3 2" xfId="3731"/>
    <cellStyle name="Normal 8 2 3 2 3 3 2 2" xfId="11541"/>
    <cellStyle name="Normal 8 2 3 2 3 3 3" xfId="5751"/>
    <cellStyle name="Normal 8 2 3 2 3 3 3 2" xfId="13471"/>
    <cellStyle name="Normal 8 2 3 2 3 3 4" xfId="7681"/>
    <cellStyle name="Normal 8 2 3 2 3 3 4 2" xfId="15401"/>
    <cellStyle name="Normal 8 2 3 2 3 3 5" xfId="9611"/>
    <cellStyle name="Normal 8 2 3 2 3 4" xfId="2767"/>
    <cellStyle name="Normal 8 2 3 2 3 4 2" xfId="10577"/>
    <cellStyle name="Normal 8 2 3 2 3 5" xfId="4787"/>
    <cellStyle name="Normal 8 2 3 2 3 5 2" xfId="12507"/>
    <cellStyle name="Normal 8 2 3 2 3 6" xfId="6717"/>
    <cellStyle name="Normal 8 2 3 2 3 6 2" xfId="14437"/>
    <cellStyle name="Normal 8 2 3 2 3 7" xfId="8647"/>
    <cellStyle name="Normal 8 2 3 2 4" xfId="971"/>
    <cellStyle name="Normal 8 2 3 2 4 2" xfId="1959"/>
    <cellStyle name="Normal 8 2 3 2 4 2 2" xfId="3892"/>
    <cellStyle name="Normal 8 2 3 2 4 2 2 2" xfId="11702"/>
    <cellStyle name="Normal 8 2 3 2 4 2 3" xfId="5912"/>
    <cellStyle name="Normal 8 2 3 2 4 2 3 2" xfId="13632"/>
    <cellStyle name="Normal 8 2 3 2 4 2 4" xfId="7842"/>
    <cellStyle name="Normal 8 2 3 2 4 2 4 2" xfId="15562"/>
    <cellStyle name="Normal 8 2 3 2 4 2 5" xfId="9772"/>
    <cellStyle name="Normal 8 2 3 2 4 3" xfId="2928"/>
    <cellStyle name="Normal 8 2 3 2 4 3 2" xfId="10738"/>
    <cellStyle name="Normal 8 2 3 2 4 4" xfId="4948"/>
    <cellStyle name="Normal 8 2 3 2 4 4 2" xfId="12668"/>
    <cellStyle name="Normal 8 2 3 2 4 5" xfId="6878"/>
    <cellStyle name="Normal 8 2 3 2 4 5 2" xfId="14598"/>
    <cellStyle name="Normal 8 2 3 2 4 6" xfId="8808"/>
    <cellStyle name="Normal 8 2 3 2 5" xfId="1477"/>
    <cellStyle name="Normal 8 2 3 2 5 2" xfId="3410"/>
    <cellStyle name="Normal 8 2 3 2 5 2 2" xfId="11220"/>
    <cellStyle name="Normal 8 2 3 2 5 3" xfId="5430"/>
    <cellStyle name="Normal 8 2 3 2 5 3 2" xfId="13150"/>
    <cellStyle name="Normal 8 2 3 2 5 4" xfId="7360"/>
    <cellStyle name="Normal 8 2 3 2 5 4 2" xfId="15080"/>
    <cellStyle name="Normal 8 2 3 2 5 5" xfId="9290"/>
    <cellStyle name="Normal 8 2 3 2 6" xfId="2446"/>
    <cellStyle name="Normal 8 2 3 2 6 2" xfId="10256"/>
    <cellStyle name="Normal 8 2 3 2 7" xfId="4466"/>
    <cellStyle name="Normal 8 2 3 2 7 2" xfId="12186"/>
    <cellStyle name="Normal 8 2 3 2 8" xfId="6396"/>
    <cellStyle name="Normal 8 2 3 2 8 2" xfId="14116"/>
    <cellStyle name="Normal 8 2 3 2 9" xfId="8326"/>
    <cellStyle name="Normal 8 2 3 3" xfId="503"/>
    <cellStyle name="Normal 8 2 3 3 2" xfId="1051"/>
    <cellStyle name="Normal 8 2 3 3 2 2" xfId="2039"/>
    <cellStyle name="Normal 8 2 3 3 2 2 2" xfId="3972"/>
    <cellStyle name="Normal 8 2 3 3 2 2 2 2" xfId="11782"/>
    <cellStyle name="Normal 8 2 3 3 2 2 3" xfId="5992"/>
    <cellStyle name="Normal 8 2 3 3 2 2 3 2" xfId="13712"/>
    <cellStyle name="Normal 8 2 3 3 2 2 4" xfId="7922"/>
    <cellStyle name="Normal 8 2 3 3 2 2 4 2" xfId="15642"/>
    <cellStyle name="Normal 8 2 3 3 2 2 5" xfId="9852"/>
    <cellStyle name="Normal 8 2 3 3 2 3" xfId="3008"/>
    <cellStyle name="Normal 8 2 3 3 2 3 2" xfId="10818"/>
    <cellStyle name="Normal 8 2 3 3 2 4" xfId="5028"/>
    <cellStyle name="Normal 8 2 3 3 2 4 2" xfId="12748"/>
    <cellStyle name="Normal 8 2 3 3 2 5" xfId="6958"/>
    <cellStyle name="Normal 8 2 3 3 2 5 2" xfId="14678"/>
    <cellStyle name="Normal 8 2 3 3 2 6" xfId="8888"/>
    <cellStyle name="Normal 8 2 3 3 3" xfId="1557"/>
    <cellStyle name="Normal 8 2 3 3 3 2" xfId="3490"/>
    <cellStyle name="Normal 8 2 3 3 3 2 2" xfId="11300"/>
    <cellStyle name="Normal 8 2 3 3 3 3" xfId="5510"/>
    <cellStyle name="Normal 8 2 3 3 3 3 2" xfId="13230"/>
    <cellStyle name="Normal 8 2 3 3 3 4" xfId="7440"/>
    <cellStyle name="Normal 8 2 3 3 3 4 2" xfId="15160"/>
    <cellStyle name="Normal 8 2 3 3 3 5" xfId="9370"/>
    <cellStyle name="Normal 8 2 3 3 4" xfId="2526"/>
    <cellStyle name="Normal 8 2 3 3 4 2" xfId="10336"/>
    <cellStyle name="Normal 8 2 3 3 5" xfId="4546"/>
    <cellStyle name="Normal 8 2 3 3 5 2" xfId="12266"/>
    <cellStyle name="Normal 8 2 3 3 6" xfId="6476"/>
    <cellStyle name="Normal 8 2 3 3 6 2" xfId="14196"/>
    <cellStyle name="Normal 8 2 3 3 7" xfId="8406"/>
    <cellStyle name="Normal 8 2 3 4" xfId="665"/>
    <cellStyle name="Normal 8 2 3 4 2" xfId="1212"/>
    <cellStyle name="Normal 8 2 3 4 2 2" xfId="2199"/>
    <cellStyle name="Normal 8 2 3 4 2 2 2" xfId="4132"/>
    <cellStyle name="Normal 8 2 3 4 2 2 2 2" xfId="11942"/>
    <cellStyle name="Normal 8 2 3 4 2 2 3" xfId="6152"/>
    <cellStyle name="Normal 8 2 3 4 2 2 3 2" xfId="13872"/>
    <cellStyle name="Normal 8 2 3 4 2 2 4" xfId="8082"/>
    <cellStyle name="Normal 8 2 3 4 2 2 4 2" xfId="15802"/>
    <cellStyle name="Normal 8 2 3 4 2 2 5" xfId="10012"/>
    <cellStyle name="Normal 8 2 3 4 2 3" xfId="3169"/>
    <cellStyle name="Normal 8 2 3 4 2 3 2" xfId="10979"/>
    <cellStyle name="Normal 8 2 3 4 2 4" xfId="5189"/>
    <cellStyle name="Normal 8 2 3 4 2 4 2" xfId="12909"/>
    <cellStyle name="Normal 8 2 3 4 2 5" xfId="7119"/>
    <cellStyle name="Normal 8 2 3 4 2 5 2" xfId="14839"/>
    <cellStyle name="Normal 8 2 3 4 2 6" xfId="9049"/>
    <cellStyle name="Normal 8 2 3 4 3" xfId="1718"/>
    <cellStyle name="Normal 8 2 3 4 3 2" xfId="3651"/>
    <cellStyle name="Normal 8 2 3 4 3 2 2" xfId="11461"/>
    <cellStyle name="Normal 8 2 3 4 3 3" xfId="5671"/>
    <cellStyle name="Normal 8 2 3 4 3 3 2" xfId="13391"/>
    <cellStyle name="Normal 8 2 3 4 3 4" xfId="7601"/>
    <cellStyle name="Normal 8 2 3 4 3 4 2" xfId="15321"/>
    <cellStyle name="Normal 8 2 3 4 3 5" xfId="9531"/>
    <cellStyle name="Normal 8 2 3 4 4" xfId="2687"/>
    <cellStyle name="Normal 8 2 3 4 4 2" xfId="10497"/>
    <cellStyle name="Normal 8 2 3 4 5" xfId="4707"/>
    <cellStyle name="Normal 8 2 3 4 5 2" xfId="12427"/>
    <cellStyle name="Normal 8 2 3 4 6" xfId="6637"/>
    <cellStyle name="Normal 8 2 3 4 6 2" xfId="14357"/>
    <cellStyle name="Normal 8 2 3 4 7" xfId="8567"/>
    <cellStyle name="Normal 8 2 3 5" xfId="891"/>
    <cellStyle name="Normal 8 2 3 5 2" xfId="1879"/>
    <cellStyle name="Normal 8 2 3 5 2 2" xfId="3812"/>
    <cellStyle name="Normal 8 2 3 5 2 2 2" xfId="11622"/>
    <cellStyle name="Normal 8 2 3 5 2 3" xfId="5832"/>
    <cellStyle name="Normal 8 2 3 5 2 3 2" xfId="13552"/>
    <cellStyle name="Normal 8 2 3 5 2 4" xfId="7762"/>
    <cellStyle name="Normal 8 2 3 5 2 4 2" xfId="15482"/>
    <cellStyle name="Normal 8 2 3 5 2 5" xfId="9692"/>
    <cellStyle name="Normal 8 2 3 5 3" xfId="2848"/>
    <cellStyle name="Normal 8 2 3 5 3 2" xfId="10658"/>
    <cellStyle name="Normal 8 2 3 5 4" xfId="4868"/>
    <cellStyle name="Normal 8 2 3 5 4 2" xfId="12588"/>
    <cellStyle name="Normal 8 2 3 5 5" xfId="6798"/>
    <cellStyle name="Normal 8 2 3 5 5 2" xfId="14518"/>
    <cellStyle name="Normal 8 2 3 5 6" xfId="8728"/>
    <cellStyle name="Normal 8 2 3 6" xfId="1397"/>
    <cellStyle name="Normal 8 2 3 6 2" xfId="3330"/>
    <cellStyle name="Normal 8 2 3 6 2 2" xfId="11140"/>
    <cellStyle name="Normal 8 2 3 6 3" xfId="5350"/>
    <cellStyle name="Normal 8 2 3 6 3 2" xfId="13070"/>
    <cellStyle name="Normal 8 2 3 6 4" xfId="7280"/>
    <cellStyle name="Normal 8 2 3 6 4 2" xfId="15000"/>
    <cellStyle name="Normal 8 2 3 6 5" xfId="9210"/>
    <cellStyle name="Normal 8 2 3 7" xfId="2366"/>
    <cellStyle name="Normal 8 2 3 7 2" xfId="10176"/>
    <cellStyle name="Normal 8 2 3 8" xfId="4386"/>
    <cellStyle name="Normal 8 2 3 8 2" xfId="12106"/>
    <cellStyle name="Normal 8 2 3 9" xfId="6316"/>
    <cellStyle name="Normal 8 2 3 9 2" xfId="14036"/>
    <cellStyle name="Normal 8 2 4" xfId="383"/>
    <cellStyle name="Normal 8 2 4 2" xfId="543"/>
    <cellStyle name="Normal 8 2 4 2 2" xfId="1091"/>
    <cellStyle name="Normal 8 2 4 2 2 2" xfId="2079"/>
    <cellStyle name="Normal 8 2 4 2 2 2 2" xfId="4012"/>
    <cellStyle name="Normal 8 2 4 2 2 2 2 2" xfId="11822"/>
    <cellStyle name="Normal 8 2 4 2 2 2 3" xfId="6032"/>
    <cellStyle name="Normal 8 2 4 2 2 2 3 2" xfId="13752"/>
    <cellStyle name="Normal 8 2 4 2 2 2 4" xfId="7962"/>
    <cellStyle name="Normal 8 2 4 2 2 2 4 2" xfId="15682"/>
    <cellStyle name="Normal 8 2 4 2 2 2 5" xfId="9892"/>
    <cellStyle name="Normal 8 2 4 2 2 3" xfId="3048"/>
    <cellStyle name="Normal 8 2 4 2 2 3 2" xfId="10858"/>
    <cellStyle name="Normal 8 2 4 2 2 4" xfId="5068"/>
    <cellStyle name="Normal 8 2 4 2 2 4 2" xfId="12788"/>
    <cellStyle name="Normal 8 2 4 2 2 5" xfId="6998"/>
    <cellStyle name="Normal 8 2 4 2 2 5 2" xfId="14718"/>
    <cellStyle name="Normal 8 2 4 2 2 6" xfId="8928"/>
    <cellStyle name="Normal 8 2 4 2 3" xfId="1597"/>
    <cellStyle name="Normal 8 2 4 2 3 2" xfId="3530"/>
    <cellStyle name="Normal 8 2 4 2 3 2 2" xfId="11340"/>
    <cellStyle name="Normal 8 2 4 2 3 3" xfId="5550"/>
    <cellStyle name="Normal 8 2 4 2 3 3 2" xfId="13270"/>
    <cellStyle name="Normal 8 2 4 2 3 4" xfId="7480"/>
    <cellStyle name="Normal 8 2 4 2 3 4 2" xfId="15200"/>
    <cellStyle name="Normal 8 2 4 2 3 5" xfId="9410"/>
    <cellStyle name="Normal 8 2 4 2 4" xfId="2566"/>
    <cellStyle name="Normal 8 2 4 2 4 2" xfId="10376"/>
    <cellStyle name="Normal 8 2 4 2 5" xfId="4586"/>
    <cellStyle name="Normal 8 2 4 2 5 2" xfId="12306"/>
    <cellStyle name="Normal 8 2 4 2 6" xfId="6516"/>
    <cellStyle name="Normal 8 2 4 2 6 2" xfId="14236"/>
    <cellStyle name="Normal 8 2 4 2 7" xfId="8446"/>
    <cellStyle name="Normal 8 2 4 3" xfId="705"/>
    <cellStyle name="Normal 8 2 4 3 2" xfId="1252"/>
    <cellStyle name="Normal 8 2 4 3 2 2" xfId="2239"/>
    <cellStyle name="Normal 8 2 4 3 2 2 2" xfId="4172"/>
    <cellStyle name="Normal 8 2 4 3 2 2 2 2" xfId="11982"/>
    <cellStyle name="Normal 8 2 4 3 2 2 3" xfId="6192"/>
    <cellStyle name="Normal 8 2 4 3 2 2 3 2" xfId="13912"/>
    <cellStyle name="Normal 8 2 4 3 2 2 4" xfId="8122"/>
    <cellStyle name="Normal 8 2 4 3 2 2 4 2" xfId="15842"/>
    <cellStyle name="Normal 8 2 4 3 2 2 5" xfId="10052"/>
    <cellStyle name="Normal 8 2 4 3 2 3" xfId="3209"/>
    <cellStyle name="Normal 8 2 4 3 2 3 2" xfId="11019"/>
    <cellStyle name="Normal 8 2 4 3 2 4" xfId="5229"/>
    <cellStyle name="Normal 8 2 4 3 2 4 2" xfId="12949"/>
    <cellStyle name="Normal 8 2 4 3 2 5" xfId="7159"/>
    <cellStyle name="Normal 8 2 4 3 2 5 2" xfId="14879"/>
    <cellStyle name="Normal 8 2 4 3 2 6" xfId="9089"/>
    <cellStyle name="Normal 8 2 4 3 3" xfId="1758"/>
    <cellStyle name="Normal 8 2 4 3 3 2" xfId="3691"/>
    <cellStyle name="Normal 8 2 4 3 3 2 2" xfId="11501"/>
    <cellStyle name="Normal 8 2 4 3 3 3" xfId="5711"/>
    <cellStyle name="Normal 8 2 4 3 3 3 2" xfId="13431"/>
    <cellStyle name="Normal 8 2 4 3 3 4" xfId="7641"/>
    <cellStyle name="Normal 8 2 4 3 3 4 2" xfId="15361"/>
    <cellStyle name="Normal 8 2 4 3 3 5" xfId="9571"/>
    <cellStyle name="Normal 8 2 4 3 4" xfId="2727"/>
    <cellStyle name="Normal 8 2 4 3 4 2" xfId="10537"/>
    <cellStyle name="Normal 8 2 4 3 5" xfId="4747"/>
    <cellStyle name="Normal 8 2 4 3 5 2" xfId="12467"/>
    <cellStyle name="Normal 8 2 4 3 6" xfId="6677"/>
    <cellStyle name="Normal 8 2 4 3 6 2" xfId="14397"/>
    <cellStyle name="Normal 8 2 4 3 7" xfId="8607"/>
    <cellStyle name="Normal 8 2 4 4" xfId="931"/>
    <cellStyle name="Normal 8 2 4 4 2" xfId="1919"/>
    <cellStyle name="Normal 8 2 4 4 2 2" xfId="3852"/>
    <cellStyle name="Normal 8 2 4 4 2 2 2" xfId="11662"/>
    <cellStyle name="Normal 8 2 4 4 2 3" xfId="5872"/>
    <cellStyle name="Normal 8 2 4 4 2 3 2" xfId="13592"/>
    <cellStyle name="Normal 8 2 4 4 2 4" xfId="7802"/>
    <cellStyle name="Normal 8 2 4 4 2 4 2" xfId="15522"/>
    <cellStyle name="Normal 8 2 4 4 2 5" xfId="9732"/>
    <cellStyle name="Normal 8 2 4 4 3" xfId="2888"/>
    <cellStyle name="Normal 8 2 4 4 3 2" xfId="10698"/>
    <cellStyle name="Normal 8 2 4 4 4" xfId="4908"/>
    <cellStyle name="Normal 8 2 4 4 4 2" xfId="12628"/>
    <cellStyle name="Normal 8 2 4 4 5" xfId="6838"/>
    <cellStyle name="Normal 8 2 4 4 5 2" xfId="14558"/>
    <cellStyle name="Normal 8 2 4 4 6" xfId="8768"/>
    <cellStyle name="Normal 8 2 4 5" xfId="1437"/>
    <cellStyle name="Normal 8 2 4 5 2" xfId="3370"/>
    <cellStyle name="Normal 8 2 4 5 2 2" xfId="11180"/>
    <cellStyle name="Normal 8 2 4 5 3" xfId="5390"/>
    <cellStyle name="Normal 8 2 4 5 3 2" xfId="13110"/>
    <cellStyle name="Normal 8 2 4 5 4" xfId="7320"/>
    <cellStyle name="Normal 8 2 4 5 4 2" xfId="15040"/>
    <cellStyle name="Normal 8 2 4 5 5" xfId="9250"/>
    <cellStyle name="Normal 8 2 4 6" xfId="2406"/>
    <cellStyle name="Normal 8 2 4 6 2" xfId="10216"/>
    <cellStyle name="Normal 8 2 4 7" xfId="4426"/>
    <cellStyle name="Normal 8 2 4 7 2" xfId="12146"/>
    <cellStyle name="Normal 8 2 4 8" xfId="6356"/>
    <cellStyle name="Normal 8 2 4 8 2" xfId="14076"/>
    <cellStyle name="Normal 8 2 4 9" xfId="8286"/>
    <cellStyle name="Normal 8 2 5" xfId="463"/>
    <cellStyle name="Normal 8 2 5 2" xfId="1011"/>
    <cellStyle name="Normal 8 2 5 2 2" xfId="1999"/>
    <cellStyle name="Normal 8 2 5 2 2 2" xfId="3932"/>
    <cellStyle name="Normal 8 2 5 2 2 2 2" xfId="11742"/>
    <cellStyle name="Normal 8 2 5 2 2 3" xfId="5952"/>
    <cellStyle name="Normal 8 2 5 2 2 3 2" xfId="13672"/>
    <cellStyle name="Normal 8 2 5 2 2 4" xfId="7882"/>
    <cellStyle name="Normal 8 2 5 2 2 4 2" xfId="15602"/>
    <cellStyle name="Normal 8 2 5 2 2 5" xfId="9812"/>
    <cellStyle name="Normal 8 2 5 2 3" xfId="2968"/>
    <cellStyle name="Normal 8 2 5 2 3 2" xfId="10778"/>
    <cellStyle name="Normal 8 2 5 2 4" xfId="4988"/>
    <cellStyle name="Normal 8 2 5 2 4 2" xfId="12708"/>
    <cellStyle name="Normal 8 2 5 2 5" xfId="6918"/>
    <cellStyle name="Normal 8 2 5 2 5 2" xfId="14638"/>
    <cellStyle name="Normal 8 2 5 2 6" xfId="8848"/>
    <cellStyle name="Normal 8 2 5 3" xfId="1517"/>
    <cellStyle name="Normal 8 2 5 3 2" xfId="3450"/>
    <cellStyle name="Normal 8 2 5 3 2 2" xfId="11260"/>
    <cellStyle name="Normal 8 2 5 3 3" xfId="5470"/>
    <cellStyle name="Normal 8 2 5 3 3 2" xfId="13190"/>
    <cellStyle name="Normal 8 2 5 3 4" xfId="7400"/>
    <cellStyle name="Normal 8 2 5 3 4 2" xfId="15120"/>
    <cellStyle name="Normal 8 2 5 3 5" xfId="9330"/>
    <cellStyle name="Normal 8 2 5 4" xfId="2486"/>
    <cellStyle name="Normal 8 2 5 4 2" xfId="10296"/>
    <cellStyle name="Normal 8 2 5 5" xfId="4506"/>
    <cellStyle name="Normal 8 2 5 5 2" xfId="12226"/>
    <cellStyle name="Normal 8 2 5 6" xfId="6436"/>
    <cellStyle name="Normal 8 2 5 6 2" xfId="14156"/>
    <cellStyle name="Normal 8 2 5 7" xfId="8366"/>
    <cellStyle name="Normal 8 2 6" xfId="625"/>
    <cellStyle name="Normal 8 2 6 2" xfId="1172"/>
    <cellStyle name="Normal 8 2 6 2 2" xfId="2159"/>
    <cellStyle name="Normal 8 2 6 2 2 2" xfId="4092"/>
    <cellStyle name="Normal 8 2 6 2 2 2 2" xfId="11902"/>
    <cellStyle name="Normal 8 2 6 2 2 3" xfId="6112"/>
    <cellStyle name="Normal 8 2 6 2 2 3 2" xfId="13832"/>
    <cellStyle name="Normal 8 2 6 2 2 4" xfId="8042"/>
    <cellStyle name="Normal 8 2 6 2 2 4 2" xfId="15762"/>
    <cellStyle name="Normal 8 2 6 2 2 5" xfId="9972"/>
    <cellStyle name="Normal 8 2 6 2 3" xfId="3129"/>
    <cellStyle name="Normal 8 2 6 2 3 2" xfId="10939"/>
    <cellStyle name="Normal 8 2 6 2 4" xfId="5149"/>
    <cellStyle name="Normal 8 2 6 2 4 2" xfId="12869"/>
    <cellStyle name="Normal 8 2 6 2 5" xfId="7079"/>
    <cellStyle name="Normal 8 2 6 2 5 2" xfId="14799"/>
    <cellStyle name="Normal 8 2 6 2 6" xfId="9009"/>
    <cellStyle name="Normal 8 2 6 3" xfId="1678"/>
    <cellStyle name="Normal 8 2 6 3 2" xfId="3611"/>
    <cellStyle name="Normal 8 2 6 3 2 2" xfId="11421"/>
    <cellStyle name="Normal 8 2 6 3 3" xfId="5631"/>
    <cellStyle name="Normal 8 2 6 3 3 2" xfId="13351"/>
    <cellStyle name="Normal 8 2 6 3 4" xfId="7561"/>
    <cellStyle name="Normal 8 2 6 3 4 2" xfId="15281"/>
    <cellStyle name="Normal 8 2 6 3 5" xfId="9491"/>
    <cellStyle name="Normal 8 2 6 4" xfId="2647"/>
    <cellStyle name="Normal 8 2 6 4 2" xfId="10457"/>
    <cellStyle name="Normal 8 2 6 5" xfId="4667"/>
    <cellStyle name="Normal 8 2 6 5 2" xfId="12387"/>
    <cellStyle name="Normal 8 2 6 6" xfId="6597"/>
    <cellStyle name="Normal 8 2 6 6 2" xfId="14317"/>
    <cellStyle name="Normal 8 2 6 7" xfId="8527"/>
    <cellStyle name="Normal 8 2 7" xfId="842"/>
    <cellStyle name="Normal 8 2 7 2" xfId="1839"/>
    <cellStyle name="Normal 8 2 7 2 2" xfId="3772"/>
    <cellStyle name="Normal 8 2 7 2 2 2" xfId="11582"/>
    <cellStyle name="Normal 8 2 7 2 3" xfId="5792"/>
    <cellStyle name="Normal 8 2 7 2 3 2" xfId="13512"/>
    <cellStyle name="Normal 8 2 7 2 4" xfId="7722"/>
    <cellStyle name="Normal 8 2 7 2 4 2" xfId="15442"/>
    <cellStyle name="Normal 8 2 7 2 5" xfId="9652"/>
    <cellStyle name="Normal 8 2 7 3" xfId="2808"/>
    <cellStyle name="Normal 8 2 7 3 2" xfId="10618"/>
    <cellStyle name="Normal 8 2 7 4" xfId="4828"/>
    <cellStyle name="Normal 8 2 7 4 2" xfId="12548"/>
    <cellStyle name="Normal 8 2 7 5" xfId="6758"/>
    <cellStyle name="Normal 8 2 7 5 2" xfId="14478"/>
    <cellStyle name="Normal 8 2 7 6" xfId="8688"/>
    <cellStyle name="Normal 8 2 8" xfId="1357"/>
    <cellStyle name="Normal 8 2 8 2" xfId="3290"/>
    <cellStyle name="Normal 8 2 8 2 2" xfId="11100"/>
    <cellStyle name="Normal 8 2 8 3" xfId="5310"/>
    <cellStyle name="Normal 8 2 8 3 2" xfId="13030"/>
    <cellStyle name="Normal 8 2 8 4" xfId="7240"/>
    <cellStyle name="Normal 8 2 8 4 2" xfId="14960"/>
    <cellStyle name="Normal 8 2 8 5" xfId="9170"/>
    <cellStyle name="Normal 8 2 9" xfId="2326"/>
    <cellStyle name="Normal 8 2 9 2" xfId="10136"/>
    <cellStyle name="Normal 8 3" xfId="268"/>
    <cellStyle name="Normal 8 3 10" xfId="6286"/>
    <cellStyle name="Normal 8 3 10 2" xfId="14006"/>
    <cellStyle name="Normal 8 3 11" xfId="8216"/>
    <cellStyle name="Normal 8 3 2" xfId="353"/>
    <cellStyle name="Normal 8 3 2 10" xfId="8256"/>
    <cellStyle name="Normal 8 3 2 2" xfId="433"/>
    <cellStyle name="Normal 8 3 2 2 2" xfId="593"/>
    <cellStyle name="Normal 8 3 2 2 2 2" xfId="1141"/>
    <cellStyle name="Normal 8 3 2 2 2 2 2" xfId="2129"/>
    <cellStyle name="Normal 8 3 2 2 2 2 2 2" xfId="4062"/>
    <cellStyle name="Normal 8 3 2 2 2 2 2 2 2" xfId="11872"/>
    <cellStyle name="Normal 8 3 2 2 2 2 2 3" xfId="6082"/>
    <cellStyle name="Normal 8 3 2 2 2 2 2 3 2" xfId="13802"/>
    <cellStyle name="Normal 8 3 2 2 2 2 2 4" xfId="8012"/>
    <cellStyle name="Normal 8 3 2 2 2 2 2 4 2" xfId="15732"/>
    <cellStyle name="Normal 8 3 2 2 2 2 2 5" xfId="9942"/>
    <cellStyle name="Normal 8 3 2 2 2 2 3" xfId="3098"/>
    <cellStyle name="Normal 8 3 2 2 2 2 3 2" xfId="10908"/>
    <cellStyle name="Normal 8 3 2 2 2 2 4" xfId="5118"/>
    <cellStyle name="Normal 8 3 2 2 2 2 4 2" xfId="12838"/>
    <cellStyle name="Normal 8 3 2 2 2 2 5" xfId="7048"/>
    <cellStyle name="Normal 8 3 2 2 2 2 5 2" xfId="14768"/>
    <cellStyle name="Normal 8 3 2 2 2 2 6" xfId="8978"/>
    <cellStyle name="Normal 8 3 2 2 2 3" xfId="1647"/>
    <cellStyle name="Normal 8 3 2 2 2 3 2" xfId="3580"/>
    <cellStyle name="Normal 8 3 2 2 2 3 2 2" xfId="11390"/>
    <cellStyle name="Normal 8 3 2 2 2 3 3" xfId="5600"/>
    <cellStyle name="Normal 8 3 2 2 2 3 3 2" xfId="13320"/>
    <cellStyle name="Normal 8 3 2 2 2 3 4" xfId="7530"/>
    <cellStyle name="Normal 8 3 2 2 2 3 4 2" xfId="15250"/>
    <cellStyle name="Normal 8 3 2 2 2 3 5" xfId="9460"/>
    <cellStyle name="Normal 8 3 2 2 2 4" xfId="2616"/>
    <cellStyle name="Normal 8 3 2 2 2 4 2" xfId="10426"/>
    <cellStyle name="Normal 8 3 2 2 2 5" xfId="4636"/>
    <cellStyle name="Normal 8 3 2 2 2 5 2" xfId="12356"/>
    <cellStyle name="Normal 8 3 2 2 2 6" xfId="6566"/>
    <cellStyle name="Normal 8 3 2 2 2 6 2" xfId="14286"/>
    <cellStyle name="Normal 8 3 2 2 2 7" xfId="8496"/>
    <cellStyle name="Normal 8 3 2 2 3" xfId="755"/>
    <cellStyle name="Normal 8 3 2 2 3 2" xfId="1302"/>
    <cellStyle name="Normal 8 3 2 2 3 2 2" xfId="2289"/>
    <cellStyle name="Normal 8 3 2 2 3 2 2 2" xfId="4222"/>
    <cellStyle name="Normal 8 3 2 2 3 2 2 2 2" xfId="12032"/>
    <cellStyle name="Normal 8 3 2 2 3 2 2 3" xfId="6242"/>
    <cellStyle name="Normal 8 3 2 2 3 2 2 3 2" xfId="13962"/>
    <cellStyle name="Normal 8 3 2 2 3 2 2 4" xfId="8172"/>
    <cellStyle name="Normal 8 3 2 2 3 2 2 4 2" xfId="15892"/>
    <cellStyle name="Normal 8 3 2 2 3 2 2 5" xfId="10102"/>
    <cellStyle name="Normal 8 3 2 2 3 2 3" xfId="3259"/>
    <cellStyle name="Normal 8 3 2 2 3 2 3 2" xfId="11069"/>
    <cellStyle name="Normal 8 3 2 2 3 2 4" xfId="5279"/>
    <cellStyle name="Normal 8 3 2 2 3 2 4 2" xfId="12999"/>
    <cellStyle name="Normal 8 3 2 2 3 2 5" xfId="7209"/>
    <cellStyle name="Normal 8 3 2 2 3 2 5 2" xfId="14929"/>
    <cellStyle name="Normal 8 3 2 2 3 2 6" xfId="9139"/>
    <cellStyle name="Normal 8 3 2 2 3 3" xfId="1808"/>
    <cellStyle name="Normal 8 3 2 2 3 3 2" xfId="3741"/>
    <cellStyle name="Normal 8 3 2 2 3 3 2 2" xfId="11551"/>
    <cellStyle name="Normal 8 3 2 2 3 3 3" xfId="5761"/>
    <cellStyle name="Normal 8 3 2 2 3 3 3 2" xfId="13481"/>
    <cellStyle name="Normal 8 3 2 2 3 3 4" xfId="7691"/>
    <cellStyle name="Normal 8 3 2 2 3 3 4 2" xfId="15411"/>
    <cellStyle name="Normal 8 3 2 2 3 3 5" xfId="9621"/>
    <cellStyle name="Normal 8 3 2 2 3 4" xfId="2777"/>
    <cellStyle name="Normal 8 3 2 2 3 4 2" xfId="10587"/>
    <cellStyle name="Normal 8 3 2 2 3 5" xfId="4797"/>
    <cellStyle name="Normal 8 3 2 2 3 5 2" xfId="12517"/>
    <cellStyle name="Normal 8 3 2 2 3 6" xfId="6727"/>
    <cellStyle name="Normal 8 3 2 2 3 6 2" xfId="14447"/>
    <cellStyle name="Normal 8 3 2 2 3 7" xfId="8657"/>
    <cellStyle name="Normal 8 3 2 2 4" xfId="981"/>
    <cellStyle name="Normal 8 3 2 2 4 2" xfId="1969"/>
    <cellStyle name="Normal 8 3 2 2 4 2 2" xfId="3902"/>
    <cellStyle name="Normal 8 3 2 2 4 2 2 2" xfId="11712"/>
    <cellStyle name="Normal 8 3 2 2 4 2 3" xfId="5922"/>
    <cellStyle name="Normal 8 3 2 2 4 2 3 2" xfId="13642"/>
    <cellStyle name="Normal 8 3 2 2 4 2 4" xfId="7852"/>
    <cellStyle name="Normal 8 3 2 2 4 2 4 2" xfId="15572"/>
    <cellStyle name="Normal 8 3 2 2 4 2 5" xfId="9782"/>
    <cellStyle name="Normal 8 3 2 2 4 3" xfId="2938"/>
    <cellStyle name="Normal 8 3 2 2 4 3 2" xfId="10748"/>
    <cellStyle name="Normal 8 3 2 2 4 4" xfId="4958"/>
    <cellStyle name="Normal 8 3 2 2 4 4 2" xfId="12678"/>
    <cellStyle name="Normal 8 3 2 2 4 5" xfId="6888"/>
    <cellStyle name="Normal 8 3 2 2 4 5 2" xfId="14608"/>
    <cellStyle name="Normal 8 3 2 2 4 6" xfId="8818"/>
    <cellStyle name="Normal 8 3 2 2 5" xfId="1487"/>
    <cellStyle name="Normal 8 3 2 2 5 2" xfId="3420"/>
    <cellStyle name="Normal 8 3 2 2 5 2 2" xfId="11230"/>
    <cellStyle name="Normal 8 3 2 2 5 3" xfId="5440"/>
    <cellStyle name="Normal 8 3 2 2 5 3 2" xfId="13160"/>
    <cellStyle name="Normal 8 3 2 2 5 4" xfId="7370"/>
    <cellStyle name="Normal 8 3 2 2 5 4 2" xfId="15090"/>
    <cellStyle name="Normal 8 3 2 2 5 5" xfId="9300"/>
    <cellStyle name="Normal 8 3 2 2 6" xfId="2456"/>
    <cellStyle name="Normal 8 3 2 2 6 2" xfId="10266"/>
    <cellStyle name="Normal 8 3 2 2 7" xfId="4476"/>
    <cellStyle name="Normal 8 3 2 2 7 2" xfId="12196"/>
    <cellStyle name="Normal 8 3 2 2 8" xfId="6406"/>
    <cellStyle name="Normal 8 3 2 2 8 2" xfId="14126"/>
    <cellStyle name="Normal 8 3 2 2 9" xfId="8336"/>
    <cellStyle name="Normal 8 3 2 3" xfId="513"/>
    <cellStyle name="Normal 8 3 2 3 2" xfId="1061"/>
    <cellStyle name="Normal 8 3 2 3 2 2" xfId="2049"/>
    <cellStyle name="Normal 8 3 2 3 2 2 2" xfId="3982"/>
    <cellStyle name="Normal 8 3 2 3 2 2 2 2" xfId="11792"/>
    <cellStyle name="Normal 8 3 2 3 2 2 3" xfId="6002"/>
    <cellStyle name="Normal 8 3 2 3 2 2 3 2" xfId="13722"/>
    <cellStyle name="Normal 8 3 2 3 2 2 4" xfId="7932"/>
    <cellStyle name="Normal 8 3 2 3 2 2 4 2" xfId="15652"/>
    <cellStyle name="Normal 8 3 2 3 2 2 5" xfId="9862"/>
    <cellStyle name="Normal 8 3 2 3 2 3" xfId="3018"/>
    <cellStyle name="Normal 8 3 2 3 2 3 2" xfId="10828"/>
    <cellStyle name="Normal 8 3 2 3 2 4" xfId="5038"/>
    <cellStyle name="Normal 8 3 2 3 2 4 2" xfId="12758"/>
    <cellStyle name="Normal 8 3 2 3 2 5" xfId="6968"/>
    <cellStyle name="Normal 8 3 2 3 2 5 2" xfId="14688"/>
    <cellStyle name="Normal 8 3 2 3 2 6" xfId="8898"/>
    <cellStyle name="Normal 8 3 2 3 3" xfId="1567"/>
    <cellStyle name="Normal 8 3 2 3 3 2" xfId="3500"/>
    <cellStyle name="Normal 8 3 2 3 3 2 2" xfId="11310"/>
    <cellStyle name="Normal 8 3 2 3 3 3" xfId="5520"/>
    <cellStyle name="Normal 8 3 2 3 3 3 2" xfId="13240"/>
    <cellStyle name="Normal 8 3 2 3 3 4" xfId="7450"/>
    <cellStyle name="Normal 8 3 2 3 3 4 2" xfId="15170"/>
    <cellStyle name="Normal 8 3 2 3 3 5" xfId="9380"/>
    <cellStyle name="Normal 8 3 2 3 4" xfId="2536"/>
    <cellStyle name="Normal 8 3 2 3 4 2" xfId="10346"/>
    <cellStyle name="Normal 8 3 2 3 5" xfId="4556"/>
    <cellStyle name="Normal 8 3 2 3 5 2" xfId="12276"/>
    <cellStyle name="Normal 8 3 2 3 6" xfId="6486"/>
    <cellStyle name="Normal 8 3 2 3 6 2" xfId="14206"/>
    <cellStyle name="Normal 8 3 2 3 7" xfId="8416"/>
    <cellStyle name="Normal 8 3 2 4" xfId="675"/>
    <cellStyle name="Normal 8 3 2 4 2" xfId="1222"/>
    <cellStyle name="Normal 8 3 2 4 2 2" xfId="2209"/>
    <cellStyle name="Normal 8 3 2 4 2 2 2" xfId="4142"/>
    <cellStyle name="Normal 8 3 2 4 2 2 2 2" xfId="11952"/>
    <cellStyle name="Normal 8 3 2 4 2 2 3" xfId="6162"/>
    <cellStyle name="Normal 8 3 2 4 2 2 3 2" xfId="13882"/>
    <cellStyle name="Normal 8 3 2 4 2 2 4" xfId="8092"/>
    <cellStyle name="Normal 8 3 2 4 2 2 4 2" xfId="15812"/>
    <cellStyle name="Normal 8 3 2 4 2 2 5" xfId="10022"/>
    <cellStyle name="Normal 8 3 2 4 2 3" xfId="3179"/>
    <cellStyle name="Normal 8 3 2 4 2 3 2" xfId="10989"/>
    <cellStyle name="Normal 8 3 2 4 2 4" xfId="5199"/>
    <cellStyle name="Normal 8 3 2 4 2 4 2" xfId="12919"/>
    <cellStyle name="Normal 8 3 2 4 2 5" xfId="7129"/>
    <cellStyle name="Normal 8 3 2 4 2 5 2" xfId="14849"/>
    <cellStyle name="Normal 8 3 2 4 2 6" xfId="9059"/>
    <cellStyle name="Normal 8 3 2 4 3" xfId="1728"/>
    <cellStyle name="Normal 8 3 2 4 3 2" xfId="3661"/>
    <cellStyle name="Normal 8 3 2 4 3 2 2" xfId="11471"/>
    <cellStyle name="Normal 8 3 2 4 3 3" xfId="5681"/>
    <cellStyle name="Normal 8 3 2 4 3 3 2" xfId="13401"/>
    <cellStyle name="Normal 8 3 2 4 3 4" xfId="7611"/>
    <cellStyle name="Normal 8 3 2 4 3 4 2" xfId="15331"/>
    <cellStyle name="Normal 8 3 2 4 3 5" xfId="9541"/>
    <cellStyle name="Normal 8 3 2 4 4" xfId="2697"/>
    <cellStyle name="Normal 8 3 2 4 4 2" xfId="10507"/>
    <cellStyle name="Normal 8 3 2 4 5" xfId="4717"/>
    <cellStyle name="Normal 8 3 2 4 5 2" xfId="12437"/>
    <cellStyle name="Normal 8 3 2 4 6" xfId="6647"/>
    <cellStyle name="Normal 8 3 2 4 6 2" xfId="14367"/>
    <cellStyle name="Normal 8 3 2 4 7" xfId="8577"/>
    <cellStyle name="Normal 8 3 2 5" xfId="901"/>
    <cellStyle name="Normal 8 3 2 5 2" xfId="1889"/>
    <cellStyle name="Normal 8 3 2 5 2 2" xfId="3822"/>
    <cellStyle name="Normal 8 3 2 5 2 2 2" xfId="11632"/>
    <cellStyle name="Normal 8 3 2 5 2 3" xfId="5842"/>
    <cellStyle name="Normal 8 3 2 5 2 3 2" xfId="13562"/>
    <cellStyle name="Normal 8 3 2 5 2 4" xfId="7772"/>
    <cellStyle name="Normal 8 3 2 5 2 4 2" xfId="15492"/>
    <cellStyle name="Normal 8 3 2 5 2 5" xfId="9702"/>
    <cellStyle name="Normal 8 3 2 5 3" xfId="2858"/>
    <cellStyle name="Normal 8 3 2 5 3 2" xfId="10668"/>
    <cellStyle name="Normal 8 3 2 5 4" xfId="4878"/>
    <cellStyle name="Normal 8 3 2 5 4 2" xfId="12598"/>
    <cellStyle name="Normal 8 3 2 5 5" xfId="6808"/>
    <cellStyle name="Normal 8 3 2 5 5 2" xfId="14528"/>
    <cellStyle name="Normal 8 3 2 5 6" xfId="8738"/>
    <cellStyle name="Normal 8 3 2 6" xfId="1407"/>
    <cellStyle name="Normal 8 3 2 6 2" xfId="3340"/>
    <cellStyle name="Normal 8 3 2 6 2 2" xfId="11150"/>
    <cellStyle name="Normal 8 3 2 6 3" xfId="5360"/>
    <cellStyle name="Normal 8 3 2 6 3 2" xfId="13080"/>
    <cellStyle name="Normal 8 3 2 6 4" xfId="7290"/>
    <cellStyle name="Normal 8 3 2 6 4 2" xfId="15010"/>
    <cellStyle name="Normal 8 3 2 6 5" xfId="9220"/>
    <cellStyle name="Normal 8 3 2 7" xfId="2376"/>
    <cellStyle name="Normal 8 3 2 7 2" xfId="10186"/>
    <cellStyle name="Normal 8 3 2 8" xfId="4396"/>
    <cellStyle name="Normal 8 3 2 8 2" xfId="12116"/>
    <cellStyle name="Normal 8 3 2 9" xfId="6326"/>
    <cellStyle name="Normal 8 3 2 9 2" xfId="14046"/>
    <cellStyle name="Normal 8 3 3" xfId="393"/>
    <cellStyle name="Normal 8 3 3 2" xfId="553"/>
    <cellStyle name="Normal 8 3 3 2 2" xfId="1101"/>
    <cellStyle name="Normal 8 3 3 2 2 2" xfId="2089"/>
    <cellStyle name="Normal 8 3 3 2 2 2 2" xfId="4022"/>
    <cellStyle name="Normal 8 3 3 2 2 2 2 2" xfId="11832"/>
    <cellStyle name="Normal 8 3 3 2 2 2 3" xfId="6042"/>
    <cellStyle name="Normal 8 3 3 2 2 2 3 2" xfId="13762"/>
    <cellStyle name="Normal 8 3 3 2 2 2 4" xfId="7972"/>
    <cellStyle name="Normal 8 3 3 2 2 2 4 2" xfId="15692"/>
    <cellStyle name="Normal 8 3 3 2 2 2 5" xfId="9902"/>
    <cellStyle name="Normal 8 3 3 2 2 3" xfId="3058"/>
    <cellStyle name="Normal 8 3 3 2 2 3 2" xfId="10868"/>
    <cellStyle name="Normal 8 3 3 2 2 4" xfId="5078"/>
    <cellStyle name="Normal 8 3 3 2 2 4 2" xfId="12798"/>
    <cellStyle name="Normal 8 3 3 2 2 5" xfId="7008"/>
    <cellStyle name="Normal 8 3 3 2 2 5 2" xfId="14728"/>
    <cellStyle name="Normal 8 3 3 2 2 6" xfId="8938"/>
    <cellStyle name="Normal 8 3 3 2 3" xfId="1607"/>
    <cellStyle name="Normal 8 3 3 2 3 2" xfId="3540"/>
    <cellStyle name="Normal 8 3 3 2 3 2 2" xfId="11350"/>
    <cellStyle name="Normal 8 3 3 2 3 3" xfId="5560"/>
    <cellStyle name="Normal 8 3 3 2 3 3 2" xfId="13280"/>
    <cellStyle name="Normal 8 3 3 2 3 4" xfId="7490"/>
    <cellStyle name="Normal 8 3 3 2 3 4 2" xfId="15210"/>
    <cellStyle name="Normal 8 3 3 2 3 5" xfId="9420"/>
    <cellStyle name="Normal 8 3 3 2 4" xfId="2576"/>
    <cellStyle name="Normal 8 3 3 2 4 2" xfId="10386"/>
    <cellStyle name="Normal 8 3 3 2 5" xfId="4596"/>
    <cellStyle name="Normal 8 3 3 2 5 2" xfId="12316"/>
    <cellStyle name="Normal 8 3 3 2 6" xfId="6526"/>
    <cellStyle name="Normal 8 3 3 2 6 2" xfId="14246"/>
    <cellStyle name="Normal 8 3 3 2 7" xfId="8456"/>
    <cellStyle name="Normal 8 3 3 3" xfId="715"/>
    <cellStyle name="Normal 8 3 3 3 2" xfId="1262"/>
    <cellStyle name="Normal 8 3 3 3 2 2" xfId="2249"/>
    <cellStyle name="Normal 8 3 3 3 2 2 2" xfId="4182"/>
    <cellStyle name="Normal 8 3 3 3 2 2 2 2" xfId="11992"/>
    <cellStyle name="Normal 8 3 3 3 2 2 3" xfId="6202"/>
    <cellStyle name="Normal 8 3 3 3 2 2 3 2" xfId="13922"/>
    <cellStyle name="Normal 8 3 3 3 2 2 4" xfId="8132"/>
    <cellStyle name="Normal 8 3 3 3 2 2 4 2" xfId="15852"/>
    <cellStyle name="Normal 8 3 3 3 2 2 5" xfId="10062"/>
    <cellStyle name="Normal 8 3 3 3 2 3" xfId="3219"/>
    <cellStyle name="Normal 8 3 3 3 2 3 2" xfId="11029"/>
    <cellStyle name="Normal 8 3 3 3 2 4" xfId="5239"/>
    <cellStyle name="Normal 8 3 3 3 2 4 2" xfId="12959"/>
    <cellStyle name="Normal 8 3 3 3 2 5" xfId="7169"/>
    <cellStyle name="Normal 8 3 3 3 2 5 2" xfId="14889"/>
    <cellStyle name="Normal 8 3 3 3 2 6" xfId="9099"/>
    <cellStyle name="Normal 8 3 3 3 3" xfId="1768"/>
    <cellStyle name="Normal 8 3 3 3 3 2" xfId="3701"/>
    <cellStyle name="Normal 8 3 3 3 3 2 2" xfId="11511"/>
    <cellStyle name="Normal 8 3 3 3 3 3" xfId="5721"/>
    <cellStyle name="Normal 8 3 3 3 3 3 2" xfId="13441"/>
    <cellStyle name="Normal 8 3 3 3 3 4" xfId="7651"/>
    <cellStyle name="Normal 8 3 3 3 3 4 2" xfId="15371"/>
    <cellStyle name="Normal 8 3 3 3 3 5" xfId="9581"/>
    <cellStyle name="Normal 8 3 3 3 4" xfId="2737"/>
    <cellStyle name="Normal 8 3 3 3 4 2" xfId="10547"/>
    <cellStyle name="Normal 8 3 3 3 5" xfId="4757"/>
    <cellStyle name="Normal 8 3 3 3 5 2" xfId="12477"/>
    <cellStyle name="Normal 8 3 3 3 6" xfId="6687"/>
    <cellStyle name="Normal 8 3 3 3 6 2" xfId="14407"/>
    <cellStyle name="Normal 8 3 3 3 7" xfId="8617"/>
    <cellStyle name="Normal 8 3 3 4" xfId="941"/>
    <cellStyle name="Normal 8 3 3 4 2" xfId="1929"/>
    <cellStyle name="Normal 8 3 3 4 2 2" xfId="3862"/>
    <cellStyle name="Normal 8 3 3 4 2 2 2" xfId="11672"/>
    <cellStyle name="Normal 8 3 3 4 2 3" xfId="5882"/>
    <cellStyle name="Normal 8 3 3 4 2 3 2" xfId="13602"/>
    <cellStyle name="Normal 8 3 3 4 2 4" xfId="7812"/>
    <cellStyle name="Normal 8 3 3 4 2 4 2" xfId="15532"/>
    <cellStyle name="Normal 8 3 3 4 2 5" xfId="9742"/>
    <cellStyle name="Normal 8 3 3 4 3" xfId="2898"/>
    <cellStyle name="Normal 8 3 3 4 3 2" xfId="10708"/>
    <cellStyle name="Normal 8 3 3 4 4" xfId="4918"/>
    <cellStyle name="Normal 8 3 3 4 4 2" xfId="12638"/>
    <cellStyle name="Normal 8 3 3 4 5" xfId="6848"/>
    <cellStyle name="Normal 8 3 3 4 5 2" xfId="14568"/>
    <cellStyle name="Normal 8 3 3 4 6" xfId="8778"/>
    <cellStyle name="Normal 8 3 3 5" xfId="1447"/>
    <cellStyle name="Normal 8 3 3 5 2" xfId="3380"/>
    <cellStyle name="Normal 8 3 3 5 2 2" xfId="11190"/>
    <cellStyle name="Normal 8 3 3 5 3" xfId="5400"/>
    <cellStyle name="Normal 8 3 3 5 3 2" xfId="13120"/>
    <cellStyle name="Normal 8 3 3 5 4" xfId="7330"/>
    <cellStyle name="Normal 8 3 3 5 4 2" xfId="15050"/>
    <cellStyle name="Normal 8 3 3 5 5" xfId="9260"/>
    <cellStyle name="Normal 8 3 3 6" xfId="2416"/>
    <cellStyle name="Normal 8 3 3 6 2" xfId="10226"/>
    <cellStyle name="Normal 8 3 3 7" xfId="4436"/>
    <cellStyle name="Normal 8 3 3 7 2" xfId="12156"/>
    <cellStyle name="Normal 8 3 3 8" xfId="6366"/>
    <cellStyle name="Normal 8 3 3 8 2" xfId="14086"/>
    <cellStyle name="Normal 8 3 3 9" xfId="8296"/>
    <cellStyle name="Normal 8 3 4" xfId="473"/>
    <cellStyle name="Normal 8 3 4 2" xfId="1021"/>
    <cellStyle name="Normal 8 3 4 2 2" xfId="2009"/>
    <cellStyle name="Normal 8 3 4 2 2 2" xfId="3942"/>
    <cellStyle name="Normal 8 3 4 2 2 2 2" xfId="11752"/>
    <cellStyle name="Normal 8 3 4 2 2 3" xfId="5962"/>
    <cellStyle name="Normal 8 3 4 2 2 3 2" xfId="13682"/>
    <cellStyle name="Normal 8 3 4 2 2 4" xfId="7892"/>
    <cellStyle name="Normal 8 3 4 2 2 4 2" xfId="15612"/>
    <cellStyle name="Normal 8 3 4 2 2 5" xfId="9822"/>
    <cellStyle name="Normal 8 3 4 2 3" xfId="2978"/>
    <cellStyle name="Normal 8 3 4 2 3 2" xfId="10788"/>
    <cellStyle name="Normal 8 3 4 2 4" xfId="4998"/>
    <cellStyle name="Normal 8 3 4 2 4 2" xfId="12718"/>
    <cellStyle name="Normal 8 3 4 2 5" xfId="6928"/>
    <cellStyle name="Normal 8 3 4 2 5 2" xfId="14648"/>
    <cellStyle name="Normal 8 3 4 2 6" xfId="8858"/>
    <cellStyle name="Normal 8 3 4 3" xfId="1527"/>
    <cellStyle name="Normal 8 3 4 3 2" xfId="3460"/>
    <cellStyle name="Normal 8 3 4 3 2 2" xfId="11270"/>
    <cellStyle name="Normal 8 3 4 3 3" xfId="5480"/>
    <cellStyle name="Normal 8 3 4 3 3 2" xfId="13200"/>
    <cellStyle name="Normal 8 3 4 3 4" xfId="7410"/>
    <cellStyle name="Normal 8 3 4 3 4 2" xfId="15130"/>
    <cellStyle name="Normal 8 3 4 3 5" xfId="9340"/>
    <cellStyle name="Normal 8 3 4 4" xfId="2496"/>
    <cellStyle name="Normal 8 3 4 4 2" xfId="10306"/>
    <cellStyle name="Normal 8 3 4 5" xfId="4516"/>
    <cellStyle name="Normal 8 3 4 5 2" xfId="12236"/>
    <cellStyle name="Normal 8 3 4 6" xfId="6446"/>
    <cellStyle name="Normal 8 3 4 6 2" xfId="14166"/>
    <cellStyle name="Normal 8 3 4 7" xfId="8376"/>
    <cellStyle name="Normal 8 3 5" xfId="635"/>
    <cellStyle name="Normal 8 3 5 2" xfId="1182"/>
    <cellStyle name="Normal 8 3 5 2 2" xfId="2169"/>
    <cellStyle name="Normal 8 3 5 2 2 2" xfId="4102"/>
    <cellStyle name="Normal 8 3 5 2 2 2 2" xfId="11912"/>
    <cellStyle name="Normal 8 3 5 2 2 3" xfId="6122"/>
    <cellStyle name="Normal 8 3 5 2 2 3 2" xfId="13842"/>
    <cellStyle name="Normal 8 3 5 2 2 4" xfId="8052"/>
    <cellStyle name="Normal 8 3 5 2 2 4 2" xfId="15772"/>
    <cellStyle name="Normal 8 3 5 2 2 5" xfId="9982"/>
    <cellStyle name="Normal 8 3 5 2 3" xfId="3139"/>
    <cellStyle name="Normal 8 3 5 2 3 2" xfId="10949"/>
    <cellStyle name="Normal 8 3 5 2 4" xfId="5159"/>
    <cellStyle name="Normal 8 3 5 2 4 2" xfId="12879"/>
    <cellStyle name="Normal 8 3 5 2 5" xfId="7089"/>
    <cellStyle name="Normal 8 3 5 2 5 2" xfId="14809"/>
    <cellStyle name="Normal 8 3 5 2 6" xfId="9019"/>
    <cellStyle name="Normal 8 3 5 3" xfId="1688"/>
    <cellStyle name="Normal 8 3 5 3 2" xfId="3621"/>
    <cellStyle name="Normal 8 3 5 3 2 2" xfId="11431"/>
    <cellStyle name="Normal 8 3 5 3 3" xfId="5641"/>
    <cellStyle name="Normal 8 3 5 3 3 2" xfId="13361"/>
    <cellStyle name="Normal 8 3 5 3 4" xfId="7571"/>
    <cellStyle name="Normal 8 3 5 3 4 2" xfId="15291"/>
    <cellStyle name="Normal 8 3 5 3 5" xfId="9501"/>
    <cellStyle name="Normal 8 3 5 4" xfId="2657"/>
    <cellStyle name="Normal 8 3 5 4 2" xfId="10467"/>
    <cellStyle name="Normal 8 3 5 5" xfId="4677"/>
    <cellStyle name="Normal 8 3 5 5 2" xfId="12397"/>
    <cellStyle name="Normal 8 3 5 6" xfId="6607"/>
    <cellStyle name="Normal 8 3 5 6 2" xfId="14327"/>
    <cellStyle name="Normal 8 3 5 7" xfId="8537"/>
    <cellStyle name="Normal 8 3 6" xfId="853"/>
    <cellStyle name="Normal 8 3 6 2" xfId="1849"/>
    <cellStyle name="Normal 8 3 6 2 2" xfId="3782"/>
    <cellStyle name="Normal 8 3 6 2 2 2" xfId="11592"/>
    <cellStyle name="Normal 8 3 6 2 3" xfId="5802"/>
    <cellStyle name="Normal 8 3 6 2 3 2" xfId="13522"/>
    <cellStyle name="Normal 8 3 6 2 4" xfId="7732"/>
    <cellStyle name="Normal 8 3 6 2 4 2" xfId="15452"/>
    <cellStyle name="Normal 8 3 6 2 5" xfId="9662"/>
    <cellStyle name="Normal 8 3 6 3" xfId="2818"/>
    <cellStyle name="Normal 8 3 6 3 2" xfId="10628"/>
    <cellStyle name="Normal 8 3 6 4" xfId="4838"/>
    <cellStyle name="Normal 8 3 6 4 2" xfId="12558"/>
    <cellStyle name="Normal 8 3 6 5" xfId="6768"/>
    <cellStyle name="Normal 8 3 6 5 2" xfId="14488"/>
    <cellStyle name="Normal 8 3 6 6" xfId="8698"/>
    <cellStyle name="Normal 8 3 7" xfId="1367"/>
    <cellStyle name="Normal 8 3 7 2" xfId="3300"/>
    <cellStyle name="Normal 8 3 7 2 2" xfId="11110"/>
    <cellStyle name="Normal 8 3 7 3" xfId="5320"/>
    <cellStyle name="Normal 8 3 7 3 2" xfId="13040"/>
    <cellStyle name="Normal 8 3 7 4" xfId="7250"/>
    <cellStyle name="Normal 8 3 7 4 2" xfId="14970"/>
    <cellStyle name="Normal 8 3 7 5" xfId="9180"/>
    <cellStyle name="Normal 8 3 8" xfId="2336"/>
    <cellStyle name="Normal 8 3 8 2" xfId="10146"/>
    <cellStyle name="Normal 8 3 9" xfId="4356"/>
    <cellStyle name="Normal 8 3 9 2" xfId="12076"/>
    <cellStyle name="Normal 8 4" xfId="333"/>
    <cellStyle name="Normal 8 4 10" xfId="8236"/>
    <cellStyle name="Normal 8 4 2" xfId="413"/>
    <cellStyle name="Normal 8 4 2 2" xfId="573"/>
    <cellStyle name="Normal 8 4 2 2 2" xfId="1121"/>
    <cellStyle name="Normal 8 4 2 2 2 2" xfId="2109"/>
    <cellStyle name="Normal 8 4 2 2 2 2 2" xfId="4042"/>
    <cellStyle name="Normal 8 4 2 2 2 2 2 2" xfId="11852"/>
    <cellStyle name="Normal 8 4 2 2 2 2 3" xfId="6062"/>
    <cellStyle name="Normal 8 4 2 2 2 2 3 2" xfId="13782"/>
    <cellStyle name="Normal 8 4 2 2 2 2 4" xfId="7992"/>
    <cellStyle name="Normal 8 4 2 2 2 2 4 2" xfId="15712"/>
    <cellStyle name="Normal 8 4 2 2 2 2 5" xfId="9922"/>
    <cellStyle name="Normal 8 4 2 2 2 3" xfId="3078"/>
    <cellStyle name="Normal 8 4 2 2 2 3 2" xfId="10888"/>
    <cellStyle name="Normal 8 4 2 2 2 4" xfId="5098"/>
    <cellStyle name="Normal 8 4 2 2 2 4 2" xfId="12818"/>
    <cellStyle name="Normal 8 4 2 2 2 5" xfId="7028"/>
    <cellStyle name="Normal 8 4 2 2 2 5 2" xfId="14748"/>
    <cellStyle name="Normal 8 4 2 2 2 6" xfId="8958"/>
    <cellStyle name="Normal 8 4 2 2 3" xfId="1627"/>
    <cellStyle name="Normal 8 4 2 2 3 2" xfId="3560"/>
    <cellStyle name="Normal 8 4 2 2 3 2 2" xfId="11370"/>
    <cellStyle name="Normal 8 4 2 2 3 3" xfId="5580"/>
    <cellStyle name="Normal 8 4 2 2 3 3 2" xfId="13300"/>
    <cellStyle name="Normal 8 4 2 2 3 4" xfId="7510"/>
    <cellStyle name="Normal 8 4 2 2 3 4 2" xfId="15230"/>
    <cellStyle name="Normal 8 4 2 2 3 5" xfId="9440"/>
    <cellStyle name="Normal 8 4 2 2 4" xfId="2596"/>
    <cellStyle name="Normal 8 4 2 2 4 2" xfId="10406"/>
    <cellStyle name="Normal 8 4 2 2 5" xfId="4616"/>
    <cellStyle name="Normal 8 4 2 2 5 2" xfId="12336"/>
    <cellStyle name="Normal 8 4 2 2 6" xfId="6546"/>
    <cellStyle name="Normal 8 4 2 2 6 2" xfId="14266"/>
    <cellStyle name="Normal 8 4 2 2 7" xfId="8476"/>
    <cellStyle name="Normal 8 4 2 3" xfId="735"/>
    <cellStyle name="Normal 8 4 2 3 2" xfId="1282"/>
    <cellStyle name="Normal 8 4 2 3 2 2" xfId="2269"/>
    <cellStyle name="Normal 8 4 2 3 2 2 2" xfId="4202"/>
    <cellStyle name="Normal 8 4 2 3 2 2 2 2" xfId="12012"/>
    <cellStyle name="Normal 8 4 2 3 2 2 3" xfId="6222"/>
    <cellStyle name="Normal 8 4 2 3 2 2 3 2" xfId="13942"/>
    <cellStyle name="Normal 8 4 2 3 2 2 4" xfId="8152"/>
    <cellStyle name="Normal 8 4 2 3 2 2 4 2" xfId="15872"/>
    <cellStyle name="Normal 8 4 2 3 2 2 5" xfId="10082"/>
    <cellStyle name="Normal 8 4 2 3 2 3" xfId="3239"/>
    <cellStyle name="Normal 8 4 2 3 2 3 2" xfId="11049"/>
    <cellStyle name="Normal 8 4 2 3 2 4" xfId="5259"/>
    <cellStyle name="Normal 8 4 2 3 2 4 2" xfId="12979"/>
    <cellStyle name="Normal 8 4 2 3 2 5" xfId="7189"/>
    <cellStyle name="Normal 8 4 2 3 2 5 2" xfId="14909"/>
    <cellStyle name="Normal 8 4 2 3 2 6" xfId="9119"/>
    <cellStyle name="Normal 8 4 2 3 3" xfId="1788"/>
    <cellStyle name="Normal 8 4 2 3 3 2" xfId="3721"/>
    <cellStyle name="Normal 8 4 2 3 3 2 2" xfId="11531"/>
    <cellStyle name="Normal 8 4 2 3 3 3" xfId="5741"/>
    <cellStyle name="Normal 8 4 2 3 3 3 2" xfId="13461"/>
    <cellStyle name="Normal 8 4 2 3 3 4" xfId="7671"/>
    <cellStyle name="Normal 8 4 2 3 3 4 2" xfId="15391"/>
    <cellStyle name="Normal 8 4 2 3 3 5" xfId="9601"/>
    <cellStyle name="Normal 8 4 2 3 4" xfId="2757"/>
    <cellStyle name="Normal 8 4 2 3 4 2" xfId="10567"/>
    <cellStyle name="Normal 8 4 2 3 5" xfId="4777"/>
    <cellStyle name="Normal 8 4 2 3 5 2" xfId="12497"/>
    <cellStyle name="Normal 8 4 2 3 6" xfId="6707"/>
    <cellStyle name="Normal 8 4 2 3 6 2" xfId="14427"/>
    <cellStyle name="Normal 8 4 2 3 7" xfId="8637"/>
    <cellStyle name="Normal 8 4 2 4" xfId="961"/>
    <cellStyle name="Normal 8 4 2 4 2" xfId="1949"/>
    <cellStyle name="Normal 8 4 2 4 2 2" xfId="3882"/>
    <cellStyle name="Normal 8 4 2 4 2 2 2" xfId="11692"/>
    <cellStyle name="Normal 8 4 2 4 2 3" xfId="5902"/>
    <cellStyle name="Normal 8 4 2 4 2 3 2" xfId="13622"/>
    <cellStyle name="Normal 8 4 2 4 2 4" xfId="7832"/>
    <cellStyle name="Normal 8 4 2 4 2 4 2" xfId="15552"/>
    <cellStyle name="Normal 8 4 2 4 2 5" xfId="9762"/>
    <cellStyle name="Normal 8 4 2 4 3" xfId="2918"/>
    <cellStyle name="Normal 8 4 2 4 3 2" xfId="10728"/>
    <cellStyle name="Normal 8 4 2 4 4" xfId="4938"/>
    <cellStyle name="Normal 8 4 2 4 4 2" xfId="12658"/>
    <cellStyle name="Normal 8 4 2 4 5" xfId="6868"/>
    <cellStyle name="Normal 8 4 2 4 5 2" xfId="14588"/>
    <cellStyle name="Normal 8 4 2 4 6" xfId="8798"/>
    <cellStyle name="Normal 8 4 2 5" xfId="1467"/>
    <cellStyle name="Normal 8 4 2 5 2" xfId="3400"/>
    <cellStyle name="Normal 8 4 2 5 2 2" xfId="11210"/>
    <cellStyle name="Normal 8 4 2 5 3" xfId="5420"/>
    <cellStyle name="Normal 8 4 2 5 3 2" xfId="13140"/>
    <cellStyle name="Normal 8 4 2 5 4" xfId="7350"/>
    <cellStyle name="Normal 8 4 2 5 4 2" xfId="15070"/>
    <cellStyle name="Normal 8 4 2 5 5" xfId="9280"/>
    <cellStyle name="Normal 8 4 2 6" xfId="2436"/>
    <cellStyle name="Normal 8 4 2 6 2" xfId="10246"/>
    <cellStyle name="Normal 8 4 2 7" xfId="4456"/>
    <cellStyle name="Normal 8 4 2 7 2" xfId="12176"/>
    <cellStyle name="Normal 8 4 2 8" xfId="6386"/>
    <cellStyle name="Normal 8 4 2 8 2" xfId="14106"/>
    <cellStyle name="Normal 8 4 2 9" xfId="8316"/>
    <cellStyle name="Normal 8 4 3" xfId="493"/>
    <cellStyle name="Normal 8 4 3 2" xfId="1041"/>
    <cellStyle name="Normal 8 4 3 2 2" xfId="2029"/>
    <cellStyle name="Normal 8 4 3 2 2 2" xfId="3962"/>
    <cellStyle name="Normal 8 4 3 2 2 2 2" xfId="11772"/>
    <cellStyle name="Normal 8 4 3 2 2 3" xfId="5982"/>
    <cellStyle name="Normal 8 4 3 2 2 3 2" xfId="13702"/>
    <cellStyle name="Normal 8 4 3 2 2 4" xfId="7912"/>
    <cellStyle name="Normal 8 4 3 2 2 4 2" xfId="15632"/>
    <cellStyle name="Normal 8 4 3 2 2 5" xfId="9842"/>
    <cellStyle name="Normal 8 4 3 2 3" xfId="2998"/>
    <cellStyle name="Normal 8 4 3 2 3 2" xfId="10808"/>
    <cellStyle name="Normal 8 4 3 2 4" xfId="5018"/>
    <cellStyle name="Normal 8 4 3 2 4 2" xfId="12738"/>
    <cellStyle name="Normal 8 4 3 2 5" xfId="6948"/>
    <cellStyle name="Normal 8 4 3 2 5 2" xfId="14668"/>
    <cellStyle name="Normal 8 4 3 2 6" xfId="8878"/>
    <cellStyle name="Normal 8 4 3 3" xfId="1547"/>
    <cellStyle name="Normal 8 4 3 3 2" xfId="3480"/>
    <cellStyle name="Normal 8 4 3 3 2 2" xfId="11290"/>
    <cellStyle name="Normal 8 4 3 3 3" xfId="5500"/>
    <cellStyle name="Normal 8 4 3 3 3 2" xfId="13220"/>
    <cellStyle name="Normal 8 4 3 3 4" xfId="7430"/>
    <cellStyle name="Normal 8 4 3 3 4 2" xfId="15150"/>
    <cellStyle name="Normal 8 4 3 3 5" xfId="9360"/>
    <cellStyle name="Normal 8 4 3 4" xfId="2516"/>
    <cellStyle name="Normal 8 4 3 4 2" xfId="10326"/>
    <cellStyle name="Normal 8 4 3 5" xfId="4536"/>
    <cellStyle name="Normal 8 4 3 5 2" xfId="12256"/>
    <cellStyle name="Normal 8 4 3 6" xfId="6466"/>
    <cellStyle name="Normal 8 4 3 6 2" xfId="14186"/>
    <cellStyle name="Normal 8 4 3 7" xfId="8396"/>
    <cellStyle name="Normal 8 4 4" xfId="655"/>
    <cellStyle name="Normal 8 4 4 2" xfId="1202"/>
    <cellStyle name="Normal 8 4 4 2 2" xfId="2189"/>
    <cellStyle name="Normal 8 4 4 2 2 2" xfId="4122"/>
    <cellStyle name="Normal 8 4 4 2 2 2 2" xfId="11932"/>
    <cellStyle name="Normal 8 4 4 2 2 3" xfId="6142"/>
    <cellStyle name="Normal 8 4 4 2 2 3 2" xfId="13862"/>
    <cellStyle name="Normal 8 4 4 2 2 4" xfId="8072"/>
    <cellStyle name="Normal 8 4 4 2 2 4 2" xfId="15792"/>
    <cellStyle name="Normal 8 4 4 2 2 5" xfId="10002"/>
    <cellStyle name="Normal 8 4 4 2 3" xfId="3159"/>
    <cellStyle name="Normal 8 4 4 2 3 2" xfId="10969"/>
    <cellStyle name="Normal 8 4 4 2 4" xfId="5179"/>
    <cellStyle name="Normal 8 4 4 2 4 2" xfId="12899"/>
    <cellStyle name="Normal 8 4 4 2 5" xfId="7109"/>
    <cellStyle name="Normal 8 4 4 2 5 2" xfId="14829"/>
    <cellStyle name="Normal 8 4 4 2 6" xfId="9039"/>
    <cellStyle name="Normal 8 4 4 3" xfId="1708"/>
    <cellStyle name="Normal 8 4 4 3 2" xfId="3641"/>
    <cellStyle name="Normal 8 4 4 3 2 2" xfId="11451"/>
    <cellStyle name="Normal 8 4 4 3 3" xfId="5661"/>
    <cellStyle name="Normal 8 4 4 3 3 2" xfId="13381"/>
    <cellStyle name="Normal 8 4 4 3 4" xfId="7591"/>
    <cellStyle name="Normal 8 4 4 3 4 2" xfId="15311"/>
    <cellStyle name="Normal 8 4 4 3 5" xfId="9521"/>
    <cellStyle name="Normal 8 4 4 4" xfId="2677"/>
    <cellStyle name="Normal 8 4 4 4 2" xfId="10487"/>
    <cellStyle name="Normal 8 4 4 5" xfId="4697"/>
    <cellStyle name="Normal 8 4 4 5 2" xfId="12417"/>
    <cellStyle name="Normal 8 4 4 6" xfId="6627"/>
    <cellStyle name="Normal 8 4 4 6 2" xfId="14347"/>
    <cellStyle name="Normal 8 4 4 7" xfId="8557"/>
    <cellStyle name="Normal 8 4 5" xfId="881"/>
    <cellStyle name="Normal 8 4 5 2" xfId="1869"/>
    <cellStyle name="Normal 8 4 5 2 2" xfId="3802"/>
    <cellStyle name="Normal 8 4 5 2 2 2" xfId="11612"/>
    <cellStyle name="Normal 8 4 5 2 3" xfId="5822"/>
    <cellStyle name="Normal 8 4 5 2 3 2" xfId="13542"/>
    <cellStyle name="Normal 8 4 5 2 4" xfId="7752"/>
    <cellStyle name="Normal 8 4 5 2 4 2" xfId="15472"/>
    <cellStyle name="Normal 8 4 5 2 5" xfId="9682"/>
    <cellStyle name="Normal 8 4 5 3" xfId="2838"/>
    <cellStyle name="Normal 8 4 5 3 2" xfId="10648"/>
    <cellStyle name="Normal 8 4 5 4" xfId="4858"/>
    <cellStyle name="Normal 8 4 5 4 2" xfId="12578"/>
    <cellStyle name="Normal 8 4 5 5" xfId="6788"/>
    <cellStyle name="Normal 8 4 5 5 2" xfId="14508"/>
    <cellStyle name="Normal 8 4 5 6" xfId="8718"/>
    <cellStyle name="Normal 8 4 6" xfId="1387"/>
    <cellStyle name="Normal 8 4 6 2" xfId="3320"/>
    <cellStyle name="Normal 8 4 6 2 2" xfId="11130"/>
    <cellStyle name="Normal 8 4 6 3" xfId="5340"/>
    <cellStyle name="Normal 8 4 6 3 2" xfId="13060"/>
    <cellStyle name="Normal 8 4 6 4" xfId="7270"/>
    <cellStyle name="Normal 8 4 6 4 2" xfId="14990"/>
    <cellStyle name="Normal 8 4 6 5" xfId="9200"/>
    <cellStyle name="Normal 8 4 7" xfId="2356"/>
    <cellStyle name="Normal 8 4 7 2" xfId="10166"/>
    <cellStyle name="Normal 8 4 8" xfId="4376"/>
    <cellStyle name="Normal 8 4 8 2" xfId="12096"/>
    <cellStyle name="Normal 8 4 9" xfId="6306"/>
    <cellStyle name="Normal 8 4 9 2" xfId="14026"/>
    <cellStyle name="Normal 8 5" xfId="373"/>
    <cellStyle name="Normal 8 5 2" xfId="533"/>
    <cellStyle name="Normal 8 5 2 2" xfId="1081"/>
    <cellStyle name="Normal 8 5 2 2 2" xfId="2069"/>
    <cellStyle name="Normal 8 5 2 2 2 2" xfId="4002"/>
    <cellStyle name="Normal 8 5 2 2 2 2 2" xfId="11812"/>
    <cellStyle name="Normal 8 5 2 2 2 3" xfId="6022"/>
    <cellStyle name="Normal 8 5 2 2 2 3 2" xfId="13742"/>
    <cellStyle name="Normal 8 5 2 2 2 4" xfId="7952"/>
    <cellStyle name="Normal 8 5 2 2 2 4 2" xfId="15672"/>
    <cellStyle name="Normal 8 5 2 2 2 5" xfId="9882"/>
    <cellStyle name="Normal 8 5 2 2 3" xfId="3038"/>
    <cellStyle name="Normal 8 5 2 2 3 2" xfId="10848"/>
    <cellStyle name="Normal 8 5 2 2 4" xfId="5058"/>
    <cellStyle name="Normal 8 5 2 2 4 2" xfId="12778"/>
    <cellStyle name="Normal 8 5 2 2 5" xfId="6988"/>
    <cellStyle name="Normal 8 5 2 2 5 2" xfId="14708"/>
    <cellStyle name="Normal 8 5 2 2 6" xfId="8918"/>
    <cellStyle name="Normal 8 5 2 3" xfId="1587"/>
    <cellStyle name="Normal 8 5 2 3 2" xfId="3520"/>
    <cellStyle name="Normal 8 5 2 3 2 2" xfId="11330"/>
    <cellStyle name="Normal 8 5 2 3 3" xfId="5540"/>
    <cellStyle name="Normal 8 5 2 3 3 2" xfId="13260"/>
    <cellStyle name="Normal 8 5 2 3 4" xfId="7470"/>
    <cellStyle name="Normal 8 5 2 3 4 2" xfId="15190"/>
    <cellStyle name="Normal 8 5 2 3 5" xfId="9400"/>
    <cellStyle name="Normal 8 5 2 4" xfId="2556"/>
    <cellStyle name="Normal 8 5 2 4 2" xfId="10366"/>
    <cellStyle name="Normal 8 5 2 5" xfId="4576"/>
    <cellStyle name="Normal 8 5 2 5 2" xfId="12296"/>
    <cellStyle name="Normal 8 5 2 6" xfId="6506"/>
    <cellStyle name="Normal 8 5 2 6 2" xfId="14226"/>
    <cellStyle name="Normal 8 5 2 7" xfId="8436"/>
    <cellStyle name="Normal 8 5 3" xfId="695"/>
    <cellStyle name="Normal 8 5 3 2" xfId="1242"/>
    <cellStyle name="Normal 8 5 3 2 2" xfId="2229"/>
    <cellStyle name="Normal 8 5 3 2 2 2" xfId="4162"/>
    <cellStyle name="Normal 8 5 3 2 2 2 2" xfId="11972"/>
    <cellStyle name="Normal 8 5 3 2 2 3" xfId="6182"/>
    <cellStyle name="Normal 8 5 3 2 2 3 2" xfId="13902"/>
    <cellStyle name="Normal 8 5 3 2 2 4" xfId="8112"/>
    <cellStyle name="Normal 8 5 3 2 2 4 2" xfId="15832"/>
    <cellStyle name="Normal 8 5 3 2 2 5" xfId="10042"/>
    <cellStyle name="Normal 8 5 3 2 3" xfId="3199"/>
    <cellStyle name="Normal 8 5 3 2 3 2" xfId="11009"/>
    <cellStyle name="Normal 8 5 3 2 4" xfId="5219"/>
    <cellStyle name="Normal 8 5 3 2 4 2" xfId="12939"/>
    <cellStyle name="Normal 8 5 3 2 5" xfId="7149"/>
    <cellStyle name="Normal 8 5 3 2 5 2" xfId="14869"/>
    <cellStyle name="Normal 8 5 3 2 6" xfId="9079"/>
    <cellStyle name="Normal 8 5 3 3" xfId="1748"/>
    <cellStyle name="Normal 8 5 3 3 2" xfId="3681"/>
    <cellStyle name="Normal 8 5 3 3 2 2" xfId="11491"/>
    <cellStyle name="Normal 8 5 3 3 3" xfId="5701"/>
    <cellStyle name="Normal 8 5 3 3 3 2" xfId="13421"/>
    <cellStyle name="Normal 8 5 3 3 4" xfId="7631"/>
    <cellStyle name="Normal 8 5 3 3 4 2" xfId="15351"/>
    <cellStyle name="Normal 8 5 3 3 5" xfId="9561"/>
    <cellStyle name="Normal 8 5 3 4" xfId="2717"/>
    <cellStyle name="Normal 8 5 3 4 2" xfId="10527"/>
    <cellStyle name="Normal 8 5 3 5" xfId="4737"/>
    <cellStyle name="Normal 8 5 3 5 2" xfId="12457"/>
    <cellStyle name="Normal 8 5 3 6" xfId="6667"/>
    <cellStyle name="Normal 8 5 3 6 2" xfId="14387"/>
    <cellStyle name="Normal 8 5 3 7" xfId="8597"/>
    <cellStyle name="Normal 8 5 4" xfId="921"/>
    <cellStyle name="Normal 8 5 4 2" xfId="1909"/>
    <cellStyle name="Normal 8 5 4 2 2" xfId="3842"/>
    <cellStyle name="Normal 8 5 4 2 2 2" xfId="11652"/>
    <cellStyle name="Normal 8 5 4 2 3" xfId="5862"/>
    <cellStyle name="Normal 8 5 4 2 3 2" xfId="13582"/>
    <cellStyle name="Normal 8 5 4 2 4" xfId="7792"/>
    <cellStyle name="Normal 8 5 4 2 4 2" xfId="15512"/>
    <cellStyle name="Normal 8 5 4 2 5" xfId="9722"/>
    <cellStyle name="Normal 8 5 4 3" xfId="2878"/>
    <cellStyle name="Normal 8 5 4 3 2" xfId="10688"/>
    <cellStyle name="Normal 8 5 4 4" xfId="4898"/>
    <cellStyle name="Normal 8 5 4 4 2" xfId="12618"/>
    <cellStyle name="Normal 8 5 4 5" xfId="6828"/>
    <cellStyle name="Normal 8 5 4 5 2" xfId="14548"/>
    <cellStyle name="Normal 8 5 4 6" xfId="8758"/>
    <cellStyle name="Normal 8 5 5" xfId="1427"/>
    <cellStyle name="Normal 8 5 5 2" xfId="3360"/>
    <cellStyle name="Normal 8 5 5 2 2" xfId="11170"/>
    <cellStyle name="Normal 8 5 5 3" xfId="5380"/>
    <cellStyle name="Normal 8 5 5 3 2" xfId="13100"/>
    <cellStyle name="Normal 8 5 5 4" xfId="7310"/>
    <cellStyle name="Normal 8 5 5 4 2" xfId="15030"/>
    <cellStyle name="Normal 8 5 5 5" xfId="9240"/>
    <cellStyle name="Normal 8 5 6" xfId="2396"/>
    <cellStyle name="Normal 8 5 6 2" xfId="10206"/>
    <cellStyle name="Normal 8 5 7" xfId="4416"/>
    <cellStyle name="Normal 8 5 7 2" xfId="12136"/>
    <cellStyle name="Normal 8 5 8" xfId="6346"/>
    <cellStyle name="Normal 8 5 8 2" xfId="14066"/>
    <cellStyle name="Normal 8 5 9" xfId="8276"/>
    <cellStyle name="Normal 8 6" xfId="453"/>
    <cellStyle name="Normal 8 6 2" xfId="1001"/>
    <cellStyle name="Normal 8 6 2 2" xfId="1989"/>
    <cellStyle name="Normal 8 6 2 2 2" xfId="3922"/>
    <cellStyle name="Normal 8 6 2 2 2 2" xfId="11732"/>
    <cellStyle name="Normal 8 6 2 2 3" xfId="5942"/>
    <cellStyle name="Normal 8 6 2 2 3 2" xfId="13662"/>
    <cellStyle name="Normal 8 6 2 2 4" xfId="7872"/>
    <cellStyle name="Normal 8 6 2 2 4 2" xfId="15592"/>
    <cellStyle name="Normal 8 6 2 2 5" xfId="9802"/>
    <cellStyle name="Normal 8 6 2 3" xfId="2958"/>
    <cellStyle name="Normal 8 6 2 3 2" xfId="10768"/>
    <cellStyle name="Normal 8 6 2 4" xfId="4978"/>
    <cellStyle name="Normal 8 6 2 4 2" xfId="12698"/>
    <cellStyle name="Normal 8 6 2 5" xfId="6908"/>
    <cellStyle name="Normal 8 6 2 5 2" xfId="14628"/>
    <cellStyle name="Normal 8 6 2 6" xfId="8838"/>
    <cellStyle name="Normal 8 6 3" xfId="1507"/>
    <cellStyle name="Normal 8 6 3 2" xfId="3440"/>
    <cellStyle name="Normal 8 6 3 2 2" xfId="11250"/>
    <cellStyle name="Normal 8 6 3 3" xfId="5460"/>
    <cellStyle name="Normal 8 6 3 3 2" xfId="13180"/>
    <cellStyle name="Normal 8 6 3 4" xfId="7390"/>
    <cellStyle name="Normal 8 6 3 4 2" xfId="15110"/>
    <cellStyle name="Normal 8 6 3 5" xfId="9320"/>
    <cellStyle name="Normal 8 6 4" xfId="2476"/>
    <cellStyle name="Normal 8 6 4 2" xfId="10286"/>
    <cellStyle name="Normal 8 6 5" xfId="4496"/>
    <cellStyle name="Normal 8 6 5 2" xfId="12216"/>
    <cellStyle name="Normal 8 6 6" xfId="6426"/>
    <cellStyle name="Normal 8 6 6 2" xfId="14146"/>
    <cellStyle name="Normal 8 6 7" xfId="8356"/>
    <cellStyle name="Normal 8 7" xfId="615"/>
    <cellStyle name="Normal 8 7 2" xfId="1162"/>
    <cellStyle name="Normal 8 7 2 2" xfId="2149"/>
    <cellStyle name="Normal 8 7 2 2 2" xfId="4082"/>
    <cellStyle name="Normal 8 7 2 2 2 2" xfId="11892"/>
    <cellStyle name="Normal 8 7 2 2 3" xfId="6102"/>
    <cellStyle name="Normal 8 7 2 2 3 2" xfId="13822"/>
    <cellStyle name="Normal 8 7 2 2 4" xfId="8032"/>
    <cellStyle name="Normal 8 7 2 2 4 2" xfId="15752"/>
    <cellStyle name="Normal 8 7 2 2 5" xfId="9962"/>
    <cellStyle name="Normal 8 7 2 3" xfId="3119"/>
    <cellStyle name="Normal 8 7 2 3 2" xfId="10929"/>
    <cellStyle name="Normal 8 7 2 4" xfId="5139"/>
    <cellStyle name="Normal 8 7 2 4 2" xfId="12859"/>
    <cellStyle name="Normal 8 7 2 5" xfId="7069"/>
    <cellStyle name="Normal 8 7 2 5 2" xfId="14789"/>
    <cellStyle name="Normal 8 7 2 6" xfId="8999"/>
    <cellStyle name="Normal 8 7 3" xfId="1668"/>
    <cellStyle name="Normal 8 7 3 2" xfId="3601"/>
    <cellStyle name="Normal 8 7 3 2 2" xfId="11411"/>
    <cellStyle name="Normal 8 7 3 3" xfId="5621"/>
    <cellStyle name="Normal 8 7 3 3 2" xfId="13341"/>
    <cellStyle name="Normal 8 7 3 4" xfId="7551"/>
    <cellStyle name="Normal 8 7 3 4 2" xfId="15271"/>
    <cellStyle name="Normal 8 7 3 5" xfId="9481"/>
    <cellStyle name="Normal 8 7 4" xfId="2637"/>
    <cellStyle name="Normal 8 7 4 2" xfId="10447"/>
    <cellStyle name="Normal 8 7 5" xfId="4657"/>
    <cellStyle name="Normal 8 7 5 2" xfId="12377"/>
    <cellStyle name="Normal 8 7 6" xfId="6587"/>
    <cellStyle name="Normal 8 7 6 2" xfId="14307"/>
    <cellStyle name="Normal 8 7 7" xfId="8517"/>
    <cellStyle name="Normal 8 8" xfId="827"/>
    <cellStyle name="Normal 8 8 2" xfId="1829"/>
    <cellStyle name="Normal 8 8 2 2" xfId="3762"/>
    <cellStyle name="Normal 8 8 2 2 2" xfId="11572"/>
    <cellStyle name="Normal 8 8 2 3" xfId="5782"/>
    <cellStyle name="Normal 8 8 2 3 2" xfId="13502"/>
    <cellStyle name="Normal 8 8 2 4" xfId="7712"/>
    <cellStyle name="Normal 8 8 2 4 2" xfId="15432"/>
    <cellStyle name="Normal 8 8 2 5" xfId="9642"/>
    <cellStyle name="Normal 8 8 3" xfId="2798"/>
    <cellStyle name="Normal 8 8 3 2" xfId="10608"/>
    <cellStyle name="Normal 8 8 4" xfId="4818"/>
    <cellStyle name="Normal 8 8 4 2" xfId="12538"/>
    <cellStyle name="Normal 8 8 5" xfId="6748"/>
    <cellStyle name="Normal 8 8 5 2" xfId="14468"/>
    <cellStyle name="Normal 8 8 6" xfId="8678"/>
    <cellStyle name="Normal 8 9" xfId="1347"/>
    <cellStyle name="Normal 8 9 2" xfId="3280"/>
    <cellStyle name="Normal 8 9 2 2" xfId="11090"/>
    <cellStyle name="Normal 8 9 3" xfId="5300"/>
    <cellStyle name="Normal 8 9 3 2" xfId="13020"/>
    <cellStyle name="Normal 8 9 4" xfId="7230"/>
    <cellStyle name="Normal 8 9 4 2" xfId="14950"/>
    <cellStyle name="Normal 8 9 5" xfId="9160"/>
    <cellStyle name="Normal 9" xfId="30"/>
    <cellStyle name="Normal 9 2" xfId="256"/>
    <cellStyle name="Normal 9 2 2" xfId="4249"/>
    <cellStyle name="Normal 9 2 2 2" xfId="4312"/>
    <cellStyle name="Normal 9 2 3" xfId="4299"/>
    <cellStyle name="Normal 9 3" xfId="4245"/>
    <cellStyle name="Normal 9 3 2" xfId="4308"/>
    <cellStyle name="Normal 9 4" xfId="4295"/>
    <cellStyle name="Normal 9 5" xfId="193"/>
    <cellStyle name="Note" xfId="47" builtinId="10" customBuiltin="1"/>
    <cellStyle name="Note 10" xfId="15946"/>
    <cellStyle name="Note 11" xfId="15947"/>
    <cellStyle name="Note 2" xfId="77"/>
    <cellStyle name="Note 2 2" xfId="238"/>
    <cellStyle name="Note 2 2 2" xfId="15970"/>
    <cellStyle name="Note 2 2 2 10" xfId="21121"/>
    <cellStyle name="Note 2 2 2 10 2" xfId="30801"/>
    <cellStyle name="Note 2 2 2 11" xfId="19997"/>
    <cellStyle name="Note 2 2 2 11 2" xfId="29677"/>
    <cellStyle name="Note 2 2 2 12" xfId="25492"/>
    <cellStyle name="Note 2 2 2 2" xfId="16062"/>
    <cellStyle name="Note 2 2 2 2 10" xfId="25748"/>
    <cellStyle name="Note 2 2 2 2 2" xfId="16314"/>
    <cellStyle name="Note 2 2 2 2 2 2" xfId="16784"/>
    <cellStyle name="Note 2 2 2 2 2 2 2" xfId="17654"/>
    <cellStyle name="Note 2 2 2 2 2 2 2 2" xfId="23214"/>
    <cellStyle name="Note 2 2 2 2 2 2 2 2 2" xfId="32894"/>
    <cellStyle name="Note 2 2 2 2 2 2 2 3" xfId="21338"/>
    <cellStyle name="Note 2 2 2 2 2 2 2 3 2" xfId="31018"/>
    <cellStyle name="Note 2 2 2 2 2 2 2 4" xfId="19272"/>
    <cellStyle name="Note 2 2 2 2 2 2 2 4 2" xfId="28952"/>
    <cellStyle name="Note 2 2 2 2 2 2 2 5" xfId="27136"/>
    <cellStyle name="Note 2 2 2 2 2 2 2 6" xfId="27338"/>
    <cellStyle name="Note 2 2 2 2 2 2 3" xfId="18335"/>
    <cellStyle name="Note 2 2 2 2 2 2 3 2" xfId="23895"/>
    <cellStyle name="Note 2 2 2 2 2 2 3 2 2" xfId="33575"/>
    <cellStyle name="Note 2 2 2 2 2 2 3 3" xfId="24595"/>
    <cellStyle name="Note 2 2 2 2 2 2 3 3 2" xfId="34275"/>
    <cellStyle name="Note 2 2 2 2 2 2 3 4" xfId="24933"/>
    <cellStyle name="Note 2 2 2 2 2 2 3 4 2" xfId="34613"/>
    <cellStyle name="Note 2 2 2 2 2 2 3 5" xfId="28019"/>
    <cellStyle name="Note 2 2 2 2 2 2 4" xfId="22390"/>
    <cellStyle name="Note 2 2 2 2 2 2 4 2" xfId="32070"/>
    <cellStyle name="Note 2 2 2 2 2 2 5" xfId="19587"/>
    <cellStyle name="Note 2 2 2 2 2 2 5 2" xfId="29267"/>
    <cellStyle name="Note 2 2 2 2 2 2 6" xfId="20186"/>
    <cellStyle name="Note 2 2 2 2 2 2 6 2" xfId="29866"/>
    <cellStyle name="Note 2 2 2 2 2 2 7" xfId="26163"/>
    <cellStyle name="Note 2 2 2 2 2 3" xfId="16650"/>
    <cellStyle name="Note 2 2 2 2 2 3 2" xfId="17418"/>
    <cellStyle name="Note 2 2 2 2 2 3 2 2" xfId="22978"/>
    <cellStyle name="Note 2 2 2 2 2 3 2 2 2" xfId="32658"/>
    <cellStyle name="Note 2 2 2 2 2 3 2 3" xfId="18378"/>
    <cellStyle name="Note 2 2 2 2 2 3 2 3 2" xfId="28058"/>
    <cellStyle name="Note 2 2 2 2 2 3 2 4" xfId="19769"/>
    <cellStyle name="Note 2 2 2 2 2 3 2 4 2" xfId="29449"/>
    <cellStyle name="Note 2 2 2 2 2 3 2 5" xfId="26900"/>
    <cellStyle name="Note 2 2 2 2 2 3 2 6" xfId="25159"/>
    <cellStyle name="Note 2 2 2 2 2 3 3" xfId="18099"/>
    <cellStyle name="Note 2 2 2 2 2 3 3 2" xfId="23659"/>
    <cellStyle name="Note 2 2 2 2 2 3 3 2 2" xfId="33339"/>
    <cellStyle name="Note 2 2 2 2 2 3 3 3" xfId="24216"/>
    <cellStyle name="Note 2 2 2 2 2 3 3 3 2" xfId="33896"/>
    <cellStyle name="Note 2 2 2 2 2 3 3 4" xfId="24763"/>
    <cellStyle name="Note 2 2 2 2 2 3 3 4 2" xfId="34443"/>
    <cellStyle name="Note 2 2 2 2 2 3 3 5" xfId="27783"/>
    <cellStyle name="Note 2 2 2 2 2 3 4" xfId="22154"/>
    <cellStyle name="Note 2 2 2 2 2 3 4 2" xfId="31834"/>
    <cellStyle name="Note 2 2 2 2 2 3 5" xfId="24231"/>
    <cellStyle name="Note 2 2 2 2 2 3 5 2" xfId="33911"/>
    <cellStyle name="Note 2 2 2 2 2 3 6" xfId="19585"/>
    <cellStyle name="Note 2 2 2 2 2 3 6 2" xfId="29265"/>
    <cellStyle name="Note 2 2 2 2 2 3 7" xfId="25600"/>
    <cellStyle name="Note 2 2 2 2 2 4" xfId="17040"/>
    <cellStyle name="Note 2 2 2 2 2 4 2" xfId="22593"/>
    <cellStyle name="Note 2 2 2 2 2 4 2 2" xfId="32273"/>
    <cellStyle name="Note 2 2 2 2 2 4 3" xfId="19879"/>
    <cellStyle name="Note 2 2 2 2 2 4 3 2" xfId="29559"/>
    <cellStyle name="Note 2 2 2 2 2 4 4" xfId="19236"/>
    <cellStyle name="Note 2 2 2 2 2 4 4 2" xfId="28916"/>
    <cellStyle name="Note 2 2 2 2 2 4 5" xfId="26575"/>
    <cellStyle name="Note 2 2 2 2 2 4 6" xfId="26107"/>
    <cellStyle name="Note 2 2 2 2 2 5" xfId="17829"/>
    <cellStyle name="Note 2 2 2 2 2 5 2" xfId="23389"/>
    <cellStyle name="Note 2 2 2 2 2 5 2 2" xfId="33069"/>
    <cellStyle name="Note 2 2 2 2 2 5 3" xfId="21511"/>
    <cellStyle name="Note 2 2 2 2 2 5 3 2" xfId="31191"/>
    <cellStyle name="Note 2 2 2 2 2 5 4" xfId="24812"/>
    <cellStyle name="Note 2 2 2 2 2 5 4 2" xfId="34492"/>
    <cellStyle name="Note 2 2 2 2 2 5 5" xfId="27513"/>
    <cellStyle name="Note 2 2 2 2 2 6" xfId="21884"/>
    <cellStyle name="Note 2 2 2 2 2 6 2" xfId="31564"/>
    <cellStyle name="Note 2 2 2 2 2 7" xfId="19126"/>
    <cellStyle name="Note 2 2 2 2 2 7 2" xfId="28806"/>
    <cellStyle name="Note 2 2 2 2 2 8" xfId="18559"/>
    <cellStyle name="Note 2 2 2 2 2 8 2" xfId="28239"/>
    <cellStyle name="Note 2 2 2 2 2 9" xfId="25510"/>
    <cellStyle name="Note 2 2 2 2 3" xfId="16251"/>
    <cellStyle name="Note 2 2 2 2 3 2" xfId="17591"/>
    <cellStyle name="Note 2 2 2 2 3 2 2" xfId="23151"/>
    <cellStyle name="Note 2 2 2 2 3 2 2 2" xfId="32831"/>
    <cellStyle name="Note 2 2 2 2 3 2 3" xfId="18674"/>
    <cellStyle name="Note 2 2 2 2 3 2 3 2" xfId="28354"/>
    <cellStyle name="Note 2 2 2 2 3 2 4" xfId="20010"/>
    <cellStyle name="Note 2 2 2 2 3 2 4 2" xfId="29690"/>
    <cellStyle name="Note 2 2 2 2 3 2 5" xfId="27073"/>
    <cellStyle name="Note 2 2 2 2 3 2 6" xfId="27275"/>
    <cellStyle name="Note 2 2 2 2 3 3" xfId="18272"/>
    <cellStyle name="Note 2 2 2 2 3 3 2" xfId="23832"/>
    <cellStyle name="Note 2 2 2 2 3 3 2 2" xfId="33512"/>
    <cellStyle name="Note 2 2 2 2 3 3 3" xfId="19996"/>
    <cellStyle name="Note 2 2 2 2 3 3 3 2" xfId="29676"/>
    <cellStyle name="Note 2 2 2 2 3 3 4" xfId="24928"/>
    <cellStyle name="Note 2 2 2 2 3 3 4 2" xfId="34608"/>
    <cellStyle name="Note 2 2 2 2 3 3 5" xfId="27956"/>
    <cellStyle name="Note 2 2 2 2 3 4" xfId="22327"/>
    <cellStyle name="Note 2 2 2 2 3 4 2" xfId="32007"/>
    <cellStyle name="Note 2 2 2 2 3 5" xfId="19456"/>
    <cellStyle name="Note 2 2 2 2 3 5 2" xfId="29136"/>
    <cellStyle name="Note 2 2 2 2 3 6" xfId="18551"/>
    <cellStyle name="Note 2 2 2 2 3 6 2" xfId="28231"/>
    <cellStyle name="Note 2 2 2 2 3 7" xfId="26152"/>
    <cellStyle name="Note 2 2 2 2 4" xfId="16587"/>
    <cellStyle name="Note 2 2 2 2 4 2" xfId="17355"/>
    <cellStyle name="Note 2 2 2 2 4 2 2" xfId="22915"/>
    <cellStyle name="Note 2 2 2 2 4 2 2 2" xfId="32595"/>
    <cellStyle name="Note 2 2 2 2 4 2 3" xfId="21289"/>
    <cellStyle name="Note 2 2 2 2 4 2 3 2" xfId="30969"/>
    <cellStyle name="Note 2 2 2 2 4 2 4" xfId="19883"/>
    <cellStyle name="Note 2 2 2 2 4 2 4 2" xfId="29563"/>
    <cellStyle name="Note 2 2 2 2 4 2 5" xfId="26837"/>
    <cellStyle name="Note 2 2 2 2 4 2 6" xfId="25168"/>
    <cellStyle name="Note 2 2 2 2 4 3" xfId="18036"/>
    <cellStyle name="Note 2 2 2 2 4 3 2" xfId="23596"/>
    <cellStyle name="Note 2 2 2 2 4 3 2 2" xfId="33276"/>
    <cellStyle name="Note 2 2 2 2 4 3 3" xfId="20881"/>
    <cellStyle name="Note 2 2 2 2 4 3 3 2" xfId="30561"/>
    <cellStyle name="Note 2 2 2 2 4 3 4" xfId="21626"/>
    <cellStyle name="Note 2 2 2 2 4 3 4 2" xfId="31306"/>
    <cellStyle name="Note 2 2 2 2 4 3 5" xfId="27720"/>
    <cellStyle name="Note 2 2 2 2 4 4" xfId="22091"/>
    <cellStyle name="Note 2 2 2 2 4 4 2" xfId="31771"/>
    <cellStyle name="Note 2 2 2 2 4 5" xfId="24283"/>
    <cellStyle name="Note 2 2 2 2 4 5 2" xfId="33963"/>
    <cellStyle name="Note 2 2 2 2 4 6" xfId="20548"/>
    <cellStyle name="Note 2 2 2 2 4 6 2" xfId="30228"/>
    <cellStyle name="Note 2 2 2 2 4 7" xfId="25593"/>
    <cellStyle name="Note 2 2 2 2 5" xfId="16945"/>
    <cellStyle name="Note 2 2 2 2 5 2" xfId="22498"/>
    <cellStyle name="Note 2 2 2 2 5 2 2" xfId="32178"/>
    <cellStyle name="Note 2 2 2 2 5 3" xfId="20410"/>
    <cellStyle name="Note 2 2 2 2 5 3 2" xfId="30090"/>
    <cellStyle name="Note 2 2 2 2 5 4" xfId="18819"/>
    <cellStyle name="Note 2 2 2 2 5 4 2" xfId="28499"/>
    <cellStyle name="Note 2 2 2 2 5 5" xfId="26480"/>
    <cellStyle name="Note 2 2 2 2 5 6" xfId="26102"/>
    <cellStyle name="Note 2 2 2 2 6" xfId="17766"/>
    <cellStyle name="Note 2 2 2 2 6 2" xfId="23326"/>
    <cellStyle name="Note 2 2 2 2 6 2 2" xfId="33006"/>
    <cellStyle name="Note 2 2 2 2 6 3" xfId="21723"/>
    <cellStyle name="Note 2 2 2 2 6 3 2" xfId="31403"/>
    <cellStyle name="Note 2 2 2 2 6 4" xfId="24727"/>
    <cellStyle name="Note 2 2 2 2 6 4 2" xfId="34407"/>
    <cellStyle name="Note 2 2 2 2 6 5" xfId="27450"/>
    <cellStyle name="Note 2 2 2 2 7" xfId="21819"/>
    <cellStyle name="Note 2 2 2 2 7 2" xfId="31499"/>
    <cellStyle name="Note 2 2 2 2 8" xfId="23927"/>
    <cellStyle name="Note 2 2 2 2 8 2" xfId="33607"/>
    <cellStyle name="Note 2 2 2 2 9" xfId="24850"/>
    <cellStyle name="Note 2 2 2 2 9 2" xfId="34530"/>
    <cellStyle name="Note 2 2 2 3" xfId="16218"/>
    <cellStyle name="Note 2 2 2 3 2" xfId="16718"/>
    <cellStyle name="Note 2 2 2 3 2 2" xfId="17558"/>
    <cellStyle name="Note 2 2 2 3 2 2 2" xfId="23118"/>
    <cellStyle name="Note 2 2 2 3 2 2 2 2" xfId="32798"/>
    <cellStyle name="Note 2 2 2 3 2 2 3" xfId="19983"/>
    <cellStyle name="Note 2 2 2 3 2 2 3 2" xfId="29663"/>
    <cellStyle name="Note 2 2 2 3 2 2 4" xfId="20074"/>
    <cellStyle name="Note 2 2 2 3 2 2 4 2" xfId="29754"/>
    <cellStyle name="Note 2 2 2 3 2 2 5" xfId="27040"/>
    <cellStyle name="Note 2 2 2 3 2 2 6" xfId="27242"/>
    <cellStyle name="Note 2 2 2 3 2 3" xfId="18239"/>
    <cellStyle name="Note 2 2 2 3 2 3 2" xfId="23799"/>
    <cellStyle name="Note 2 2 2 3 2 3 2 2" xfId="33479"/>
    <cellStyle name="Note 2 2 2 3 2 3 3" xfId="23979"/>
    <cellStyle name="Note 2 2 2 3 2 3 3 2" xfId="33659"/>
    <cellStyle name="Note 2 2 2 3 2 3 4" xfId="24967"/>
    <cellStyle name="Note 2 2 2 3 2 3 4 2" xfId="34647"/>
    <cellStyle name="Note 2 2 2 3 2 3 5" xfId="27923"/>
    <cellStyle name="Note 2 2 2 3 2 4" xfId="22294"/>
    <cellStyle name="Note 2 2 2 3 2 4 2" xfId="31974"/>
    <cellStyle name="Note 2 2 2 3 2 5" xfId="20047"/>
    <cellStyle name="Note 2 2 2 3 2 5 2" xfId="29727"/>
    <cellStyle name="Note 2 2 2 3 2 6" xfId="21019"/>
    <cellStyle name="Note 2 2 2 3 2 6 2" xfId="30699"/>
    <cellStyle name="Note 2 2 2 3 2 7" xfId="25908"/>
    <cellStyle name="Note 2 2 2 3 3" xfId="16554"/>
    <cellStyle name="Note 2 2 2 3 3 2" xfId="17016"/>
    <cellStyle name="Note 2 2 2 3 3 2 2" xfId="22569"/>
    <cellStyle name="Note 2 2 2 3 3 2 2 2" xfId="32249"/>
    <cellStyle name="Note 2 2 2 3 3 2 3" xfId="19354"/>
    <cellStyle name="Note 2 2 2 3 3 2 3 2" xfId="29034"/>
    <cellStyle name="Note 2 2 2 3 3 2 4" xfId="19334"/>
    <cellStyle name="Note 2 2 2 3 3 2 4 2" xfId="29014"/>
    <cellStyle name="Note 2 2 2 3 3 2 5" xfId="26551"/>
    <cellStyle name="Note 2 2 2 3 3 2 6" xfId="25640"/>
    <cellStyle name="Note 2 2 2 3 3 3" xfId="18003"/>
    <cellStyle name="Note 2 2 2 3 3 3 2" xfId="23563"/>
    <cellStyle name="Note 2 2 2 3 3 3 2 2" xfId="33243"/>
    <cellStyle name="Note 2 2 2 3 3 3 3" xfId="24359"/>
    <cellStyle name="Note 2 2 2 3 3 3 3 2" xfId="34039"/>
    <cellStyle name="Note 2 2 2 3 3 3 4" xfId="24814"/>
    <cellStyle name="Note 2 2 2 3 3 3 4 2" xfId="34494"/>
    <cellStyle name="Note 2 2 2 3 3 3 5" xfId="27687"/>
    <cellStyle name="Note 2 2 2 3 3 4" xfId="22058"/>
    <cellStyle name="Note 2 2 2 3 3 4 2" xfId="31738"/>
    <cellStyle name="Note 2 2 2 3 3 5" xfId="18971"/>
    <cellStyle name="Note 2 2 2 3 3 5 2" xfId="28651"/>
    <cellStyle name="Note 2 2 2 3 3 6" xfId="21457"/>
    <cellStyle name="Note 2 2 2 3 3 6 2" xfId="31137"/>
    <cellStyle name="Note 2 2 2 3 3 7" xfId="26145"/>
    <cellStyle name="Note 2 2 2 3 4" xfId="17135"/>
    <cellStyle name="Note 2 2 2 3 4 2" xfId="22688"/>
    <cellStyle name="Note 2 2 2 3 4 2 2" xfId="32368"/>
    <cellStyle name="Note 2 2 2 3 4 3" xfId="18818"/>
    <cellStyle name="Note 2 2 2 3 4 3 2" xfId="28498"/>
    <cellStyle name="Note 2 2 2 3 4 4" xfId="20329"/>
    <cellStyle name="Note 2 2 2 3 4 4 2" xfId="30009"/>
    <cellStyle name="Note 2 2 2 3 4 5" xfId="26661"/>
    <cellStyle name="Note 2 2 2 3 4 6" xfId="26172"/>
    <cellStyle name="Note 2 2 2 3 5" xfId="17733"/>
    <cellStyle name="Note 2 2 2 3 5 2" xfId="23293"/>
    <cellStyle name="Note 2 2 2 3 5 2 2" xfId="32973"/>
    <cellStyle name="Note 2 2 2 3 5 3" xfId="19656"/>
    <cellStyle name="Note 2 2 2 3 5 3 2" xfId="29336"/>
    <cellStyle name="Note 2 2 2 3 5 4" xfId="19043"/>
    <cellStyle name="Note 2 2 2 3 5 4 2" xfId="28723"/>
    <cellStyle name="Note 2 2 2 3 5 5" xfId="27417"/>
    <cellStyle name="Note 2 2 2 3 6" xfId="21784"/>
    <cellStyle name="Note 2 2 2 3 6 2" xfId="31464"/>
    <cellStyle name="Note 2 2 2 3 7" xfId="24367"/>
    <cellStyle name="Note 2 2 2 3 7 2" xfId="34047"/>
    <cellStyle name="Note 2 2 2 3 8" xfId="18640"/>
    <cellStyle name="Note 2 2 2 3 8 2" xfId="28320"/>
    <cellStyle name="Note 2 2 2 3 9" xfId="25881"/>
    <cellStyle name="Note 2 2 2 4" xfId="16134"/>
    <cellStyle name="Note 2 2 2 4 2" xfId="16679"/>
    <cellStyle name="Note 2 2 2 4 2 2" xfId="17481"/>
    <cellStyle name="Note 2 2 2 4 2 2 2" xfId="23041"/>
    <cellStyle name="Note 2 2 2 4 2 2 2 2" xfId="32721"/>
    <cellStyle name="Note 2 2 2 4 2 2 3" xfId="20865"/>
    <cellStyle name="Note 2 2 2 4 2 2 3 2" xfId="30545"/>
    <cellStyle name="Note 2 2 2 4 2 2 4" xfId="19446"/>
    <cellStyle name="Note 2 2 2 4 2 2 4 2" xfId="29126"/>
    <cellStyle name="Note 2 2 2 4 2 2 5" xfId="26963"/>
    <cellStyle name="Note 2 2 2 4 2 2 6" xfId="25698"/>
    <cellStyle name="Note 2 2 2 4 2 3" xfId="18162"/>
    <cellStyle name="Note 2 2 2 4 2 3 2" xfId="23722"/>
    <cellStyle name="Note 2 2 2 4 2 3 2 2" xfId="33402"/>
    <cellStyle name="Note 2 2 2 4 2 3 3" xfId="24181"/>
    <cellStyle name="Note 2 2 2 4 2 3 3 2" xfId="33861"/>
    <cellStyle name="Note 2 2 2 4 2 3 4" xfId="25016"/>
    <cellStyle name="Note 2 2 2 4 2 3 4 2" xfId="34696"/>
    <cellStyle name="Note 2 2 2 4 2 3 5" xfId="27846"/>
    <cellStyle name="Note 2 2 2 4 2 4" xfId="22217"/>
    <cellStyle name="Note 2 2 2 4 2 4 2" xfId="31897"/>
    <cellStyle name="Note 2 2 2 4 2 5" xfId="21487"/>
    <cellStyle name="Note 2 2 2 4 2 5 2" xfId="31167"/>
    <cellStyle name="Note 2 2 2 4 2 6" xfId="18457"/>
    <cellStyle name="Note 2 2 2 4 2 6 2" xfId="28137"/>
    <cellStyle name="Note 2 2 2 4 2 7" xfId="26128"/>
    <cellStyle name="Note 2 2 2 4 3" xfId="16477"/>
    <cellStyle name="Note 2 2 2 4 3 2" xfId="16890"/>
    <cellStyle name="Note 2 2 2 4 3 2 2" xfId="22443"/>
    <cellStyle name="Note 2 2 2 4 3 2 2 2" xfId="32123"/>
    <cellStyle name="Note 2 2 2 4 3 2 3" xfId="20426"/>
    <cellStyle name="Note 2 2 2 4 3 2 3 2" xfId="30106"/>
    <cellStyle name="Note 2 2 2 4 3 2 4" xfId="24994"/>
    <cellStyle name="Note 2 2 2 4 3 2 4 2" xfId="34674"/>
    <cellStyle name="Note 2 2 2 4 3 2 5" xfId="26425"/>
    <cellStyle name="Note 2 2 2 4 3 2 6" xfId="25612"/>
    <cellStyle name="Note 2 2 2 4 3 3" xfId="17926"/>
    <cellStyle name="Note 2 2 2 4 3 3 2" xfId="23486"/>
    <cellStyle name="Note 2 2 2 4 3 3 2 2" xfId="33166"/>
    <cellStyle name="Note 2 2 2 4 3 3 3" xfId="20837"/>
    <cellStyle name="Note 2 2 2 4 3 3 3 2" xfId="30517"/>
    <cellStyle name="Note 2 2 2 4 3 3 4" xfId="20802"/>
    <cellStyle name="Note 2 2 2 4 3 3 4 2" xfId="30482"/>
    <cellStyle name="Note 2 2 2 4 3 3 5" xfId="27610"/>
    <cellStyle name="Note 2 2 2 4 3 4" xfId="21981"/>
    <cellStyle name="Note 2 2 2 4 3 4 2" xfId="31661"/>
    <cellStyle name="Note 2 2 2 4 3 5" xfId="18982"/>
    <cellStyle name="Note 2 2 2 4 3 5 2" xfId="28662"/>
    <cellStyle name="Note 2 2 2 4 3 6" xfId="20827"/>
    <cellStyle name="Note 2 2 2 4 3 6 2" xfId="30507"/>
    <cellStyle name="Note 2 2 2 4 3 7" xfId="25503"/>
    <cellStyle name="Note 2 2 2 4 4" xfId="17057"/>
    <cellStyle name="Note 2 2 2 4 4 2" xfId="22610"/>
    <cellStyle name="Note 2 2 2 4 4 2 2" xfId="32290"/>
    <cellStyle name="Note 2 2 2 4 4 3" xfId="19760"/>
    <cellStyle name="Note 2 2 2 4 4 3 2" xfId="29440"/>
    <cellStyle name="Note 2 2 2 4 4 4" xfId="20872"/>
    <cellStyle name="Note 2 2 2 4 4 4 2" xfId="30552"/>
    <cellStyle name="Note 2 2 2 4 4 5" xfId="26592"/>
    <cellStyle name="Note 2 2 2 4 4 6" xfId="25926"/>
    <cellStyle name="Note 2 2 2 4 5" xfId="17105"/>
    <cellStyle name="Note 2 2 2 4 5 2" xfId="22658"/>
    <cellStyle name="Note 2 2 2 4 5 2 2" xfId="32338"/>
    <cellStyle name="Note 2 2 2 4 5 3" xfId="20759"/>
    <cellStyle name="Note 2 2 2 4 5 3 2" xfId="30439"/>
    <cellStyle name="Note 2 2 2 4 5 4" xfId="19776"/>
    <cellStyle name="Note 2 2 2 4 5 4 2" xfId="29456"/>
    <cellStyle name="Note 2 2 2 4 5 5" xfId="25772"/>
    <cellStyle name="Note 2 2 2 4 6" xfId="21702"/>
    <cellStyle name="Note 2 2 2 4 6 2" xfId="31382"/>
    <cellStyle name="Note 2 2 2 4 7" xfId="16854"/>
    <cellStyle name="Note 2 2 2 4 7 2" xfId="25942"/>
    <cellStyle name="Note 2 2 2 4 8" xfId="24821"/>
    <cellStyle name="Note 2 2 2 4 8 2" xfId="34501"/>
    <cellStyle name="Note 2 2 2 4 9" xfId="25824"/>
    <cellStyle name="Note 2 2 2 5" xfId="16099"/>
    <cellStyle name="Note 2 2 2 5 2" xfId="17446"/>
    <cellStyle name="Note 2 2 2 5 2 2" xfId="23006"/>
    <cellStyle name="Note 2 2 2 5 2 2 2" xfId="32686"/>
    <cellStyle name="Note 2 2 2 5 2 3" xfId="20334"/>
    <cellStyle name="Note 2 2 2 5 2 3 2" xfId="30014"/>
    <cellStyle name="Note 2 2 2 5 2 4" xfId="21102"/>
    <cellStyle name="Note 2 2 2 5 2 4 2" xfId="30782"/>
    <cellStyle name="Note 2 2 2 5 2 5" xfId="26928"/>
    <cellStyle name="Note 2 2 2 5 2 6" xfId="25104"/>
    <cellStyle name="Note 2 2 2 5 3" xfId="18127"/>
    <cellStyle name="Note 2 2 2 5 3 2" xfId="23687"/>
    <cellStyle name="Note 2 2 2 5 3 2 2" xfId="33367"/>
    <cellStyle name="Note 2 2 2 5 3 3" xfId="24327"/>
    <cellStyle name="Note 2 2 2 5 3 3 2" xfId="34007"/>
    <cellStyle name="Note 2 2 2 5 3 4" xfId="24845"/>
    <cellStyle name="Note 2 2 2 5 3 4 2" xfId="34525"/>
    <cellStyle name="Note 2 2 2 5 3 5" xfId="27811"/>
    <cellStyle name="Note 2 2 2 5 4" xfId="22182"/>
    <cellStyle name="Note 2 2 2 5 4 2" xfId="31862"/>
    <cellStyle name="Note 2 2 2 5 5" xfId="21638"/>
    <cellStyle name="Note 2 2 2 5 5 2" xfId="31318"/>
    <cellStyle name="Note 2 2 2 5 6" xfId="24816"/>
    <cellStyle name="Note 2 2 2 5 6 2" xfId="34496"/>
    <cellStyle name="Note 2 2 2 5 7" xfId="26004"/>
    <cellStyle name="Note 2 2 2 6" xfId="16442"/>
    <cellStyle name="Note 2 2 2 6 2" xfId="17066"/>
    <cellStyle name="Note 2 2 2 6 2 2" xfId="22619"/>
    <cellStyle name="Note 2 2 2 6 2 2 2" xfId="32299"/>
    <cellStyle name="Note 2 2 2 6 2 3" xfId="19927"/>
    <cellStyle name="Note 2 2 2 6 2 3 2" xfId="29607"/>
    <cellStyle name="Note 2 2 2 6 2 4" xfId="21162"/>
    <cellStyle name="Note 2 2 2 6 2 4 2" xfId="30842"/>
    <cellStyle name="Note 2 2 2 6 2 5" xfId="26601"/>
    <cellStyle name="Note 2 2 2 6 2 6" xfId="25175"/>
    <cellStyle name="Note 2 2 2 6 3" xfId="17891"/>
    <cellStyle name="Note 2 2 2 6 3 2" xfId="23451"/>
    <cellStyle name="Note 2 2 2 6 3 2 2" xfId="33131"/>
    <cellStyle name="Note 2 2 2 6 3 3" xfId="18753"/>
    <cellStyle name="Note 2 2 2 6 3 3 2" xfId="28433"/>
    <cellStyle name="Note 2 2 2 6 3 4" xfId="21311"/>
    <cellStyle name="Note 2 2 2 6 3 4 2" xfId="30991"/>
    <cellStyle name="Note 2 2 2 6 3 5" xfId="27575"/>
    <cellStyle name="Note 2 2 2 6 4" xfId="21946"/>
    <cellStyle name="Note 2 2 2 6 4 2" xfId="31626"/>
    <cellStyle name="Note 2 2 2 6 5" xfId="19957"/>
    <cellStyle name="Note 2 2 2 6 5 2" xfId="29637"/>
    <cellStyle name="Note 2 2 2 6 6" xfId="19473"/>
    <cellStyle name="Note 2 2 2 6 6 2" xfId="29153"/>
    <cellStyle name="Note 2 2 2 6 7" xfId="25889"/>
    <cellStyle name="Note 2 2 2 7" xfId="17189"/>
    <cellStyle name="Note 2 2 2 7 2" xfId="22742"/>
    <cellStyle name="Note 2 2 2 7 2 2" xfId="32422"/>
    <cellStyle name="Note 2 2 2 7 3" xfId="19569"/>
    <cellStyle name="Note 2 2 2 7 3 2" xfId="29249"/>
    <cellStyle name="Note 2 2 2 7 4" xfId="19859"/>
    <cellStyle name="Note 2 2 2 7 4 2" xfId="29539"/>
    <cellStyle name="Note 2 2 2 7 5" xfId="26710"/>
    <cellStyle name="Note 2 2 2 7 6" xfId="27211"/>
    <cellStyle name="Note 2 2 2 8" xfId="17283"/>
    <cellStyle name="Note 2 2 2 8 2" xfId="22836"/>
    <cellStyle name="Note 2 2 2 8 2 2" xfId="32516"/>
    <cellStyle name="Note 2 2 2 8 3" xfId="21326"/>
    <cellStyle name="Note 2 2 2 8 3 2" xfId="31006"/>
    <cellStyle name="Note 2 2 2 8 4" xfId="18591"/>
    <cellStyle name="Note 2 2 2 8 4 2" xfId="28271"/>
    <cellStyle name="Note 2 2 2 8 5" xfId="26366"/>
    <cellStyle name="Note 2 2 2 9" xfId="21667"/>
    <cellStyle name="Note 2 2 2 9 2" xfId="31347"/>
    <cellStyle name="Note 2 2 3" xfId="16014"/>
    <cellStyle name="Note 2 2 3 10" xfId="26168"/>
    <cellStyle name="Note 2 2 3 2" xfId="16286"/>
    <cellStyle name="Note 2 2 3 2 2" xfId="16756"/>
    <cellStyle name="Note 2 2 3 2 2 2" xfId="17626"/>
    <cellStyle name="Note 2 2 3 2 2 2 2" xfId="23186"/>
    <cellStyle name="Note 2 2 3 2 2 2 2 2" xfId="32866"/>
    <cellStyle name="Note 2 2 3 2 2 2 3" xfId="18692"/>
    <cellStyle name="Note 2 2 3 2 2 2 3 2" xfId="28372"/>
    <cellStyle name="Note 2 2 3 2 2 2 4" xfId="19335"/>
    <cellStyle name="Note 2 2 3 2 2 2 4 2" xfId="29015"/>
    <cellStyle name="Note 2 2 3 2 2 2 5" xfId="27108"/>
    <cellStyle name="Note 2 2 3 2 2 2 6" xfId="27310"/>
    <cellStyle name="Note 2 2 3 2 2 3" xfId="18307"/>
    <cellStyle name="Note 2 2 3 2 2 3 2" xfId="23867"/>
    <cellStyle name="Note 2 2 3 2 2 3 2 2" xfId="33547"/>
    <cellStyle name="Note 2 2 3 2 2 3 3" xfId="20364"/>
    <cellStyle name="Note 2 2 3 2 2 3 3 2" xfId="30044"/>
    <cellStyle name="Note 2 2 3 2 2 3 4" xfId="24613"/>
    <cellStyle name="Note 2 2 3 2 2 3 4 2" xfId="34293"/>
    <cellStyle name="Note 2 2 3 2 2 3 5" xfId="27991"/>
    <cellStyle name="Note 2 2 3 2 2 4" xfId="22362"/>
    <cellStyle name="Note 2 2 3 2 2 4 2" xfId="32042"/>
    <cellStyle name="Note 2 2 3 2 2 5" xfId="19763"/>
    <cellStyle name="Note 2 2 3 2 2 5 2" xfId="29443"/>
    <cellStyle name="Note 2 2 3 2 2 6" xfId="19823"/>
    <cellStyle name="Note 2 2 3 2 2 6 2" xfId="29503"/>
    <cellStyle name="Note 2 2 3 2 2 7" xfId="25376"/>
    <cellStyle name="Note 2 2 3 2 3" xfId="16622"/>
    <cellStyle name="Note 2 2 3 2 3 2" xfId="17390"/>
    <cellStyle name="Note 2 2 3 2 3 2 2" xfId="22950"/>
    <cellStyle name="Note 2 2 3 2 3 2 2 2" xfId="32630"/>
    <cellStyle name="Note 2 2 3 2 3 2 3" xfId="20389"/>
    <cellStyle name="Note 2 2 3 2 3 2 3 2" xfId="30069"/>
    <cellStyle name="Note 2 2 3 2 3 2 4" xfId="20604"/>
    <cellStyle name="Note 2 2 3 2 3 2 4 2" xfId="30284"/>
    <cellStyle name="Note 2 2 3 2 3 2 5" xfId="26872"/>
    <cellStyle name="Note 2 2 3 2 3 2 6" xfId="25163"/>
    <cellStyle name="Note 2 2 3 2 3 3" xfId="18071"/>
    <cellStyle name="Note 2 2 3 2 3 3 2" xfId="23631"/>
    <cellStyle name="Note 2 2 3 2 3 3 2 2" xfId="33311"/>
    <cellStyle name="Note 2 2 3 2 3 3 3" xfId="20030"/>
    <cellStyle name="Note 2 2 3 2 3 3 3 2" xfId="29710"/>
    <cellStyle name="Note 2 2 3 2 3 3 4" xfId="19727"/>
    <cellStyle name="Note 2 2 3 2 3 3 4 2" xfId="29407"/>
    <cellStyle name="Note 2 2 3 2 3 3 5" xfId="27755"/>
    <cellStyle name="Note 2 2 3 2 3 4" xfId="22126"/>
    <cellStyle name="Note 2 2 3 2 3 4 2" xfId="31806"/>
    <cellStyle name="Note 2 2 3 2 3 5" xfId="21119"/>
    <cellStyle name="Note 2 2 3 2 3 5 2" xfId="30799"/>
    <cellStyle name="Note 2 2 3 2 3 6" xfId="24133"/>
    <cellStyle name="Note 2 2 3 2 3 6 2" xfId="33813"/>
    <cellStyle name="Note 2 2 3 2 3 7" xfId="25325"/>
    <cellStyle name="Note 2 2 3 2 4" xfId="17289"/>
    <cellStyle name="Note 2 2 3 2 4 2" xfId="22846"/>
    <cellStyle name="Note 2 2 3 2 4 2 2" xfId="32526"/>
    <cellStyle name="Note 2 2 3 2 4 3" xfId="19953"/>
    <cellStyle name="Note 2 2 3 2 4 3 2" xfId="29633"/>
    <cellStyle name="Note 2 2 3 2 4 4" xfId="20388"/>
    <cellStyle name="Note 2 2 3 2 4 4 2" xfId="30068"/>
    <cellStyle name="Note 2 2 3 2 4 5" xfId="26787"/>
    <cellStyle name="Note 2 2 3 2 4 6" xfId="26359"/>
    <cellStyle name="Note 2 2 3 2 5" xfId="17801"/>
    <cellStyle name="Note 2 2 3 2 5 2" xfId="23361"/>
    <cellStyle name="Note 2 2 3 2 5 2 2" xfId="33041"/>
    <cellStyle name="Note 2 2 3 2 5 3" xfId="24223"/>
    <cellStyle name="Note 2 2 3 2 5 3 2" xfId="33903"/>
    <cellStyle name="Note 2 2 3 2 5 4" xfId="21309"/>
    <cellStyle name="Note 2 2 3 2 5 4 2" xfId="30989"/>
    <cellStyle name="Note 2 2 3 2 5 5" xfId="27485"/>
    <cellStyle name="Note 2 2 3 2 6" xfId="21856"/>
    <cellStyle name="Note 2 2 3 2 6 2" xfId="31536"/>
    <cellStyle name="Note 2 2 3 2 7" xfId="19216"/>
    <cellStyle name="Note 2 2 3 2 7 2" xfId="28896"/>
    <cellStyle name="Note 2 2 3 2 8" xfId="18986"/>
    <cellStyle name="Note 2 2 3 2 8 2" xfId="28666"/>
    <cellStyle name="Note 2 2 3 2 9" xfId="25955"/>
    <cellStyle name="Note 2 2 3 3" xfId="16174"/>
    <cellStyle name="Note 2 2 3 3 2" xfId="17514"/>
    <cellStyle name="Note 2 2 3 3 2 2" xfId="23074"/>
    <cellStyle name="Note 2 2 3 3 2 2 2" xfId="32754"/>
    <cellStyle name="Note 2 2 3 3 2 3" xfId="18774"/>
    <cellStyle name="Note 2 2 3 3 2 3 2" xfId="28454"/>
    <cellStyle name="Note 2 2 3 3 2 4" xfId="18689"/>
    <cellStyle name="Note 2 2 3 3 2 4 2" xfId="28369"/>
    <cellStyle name="Note 2 2 3 3 2 5" xfId="26996"/>
    <cellStyle name="Note 2 2 3 3 2 6" xfId="25091"/>
    <cellStyle name="Note 2 2 3 3 3" xfId="18195"/>
    <cellStyle name="Note 2 2 3 3 3 2" xfId="23755"/>
    <cellStyle name="Note 2 2 3 3 3 2 2" xfId="33435"/>
    <cellStyle name="Note 2 2 3 3 3 3" xfId="24350"/>
    <cellStyle name="Note 2 2 3 3 3 3 2" xfId="34030"/>
    <cellStyle name="Note 2 2 3 3 3 4" xfId="24890"/>
    <cellStyle name="Note 2 2 3 3 3 4 2" xfId="34570"/>
    <cellStyle name="Note 2 2 3 3 3 5" xfId="27879"/>
    <cellStyle name="Note 2 2 3 3 4" xfId="22250"/>
    <cellStyle name="Note 2 2 3 3 4 2" xfId="31930"/>
    <cellStyle name="Note 2 2 3 3 5" xfId="24297"/>
    <cellStyle name="Note 2 2 3 3 5 2" xfId="33977"/>
    <cellStyle name="Note 2 2 3 3 6" xfId="24239"/>
    <cellStyle name="Note 2 2 3 3 6 2" xfId="33919"/>
    <cellStyle name="Note 2 2 3 3 7" xfId="25658"/>
    <cellStyle name="Note 2 2 3 4" xfId="16510"/>
    <cellStyle name="Note 2 2 3 4 2" xfId="16990"/>
    <cellStyle name="Note 2 2 3 4 2 2" xfId="22543"/>
    <cellStyle name="Note 2 2 3 4 2 2 2" xfId="32223"/>
    <cellStyle name="Note 2 2 3 4 2 3" xfId="20397"/>
    <cellStyle name="Note 2 2 3 4 2 3 2" xfId="30077"/>
    <cellStyle name="Note 2 2 3 4 2 4" xfId="19195"/>
    <cellStyle name="Note 2 2 3 4 2 4 2" xfId="28875"/>
    <cellStyle name="Note 2 2 3 4 2 5" xfId="26525"/>
    <cellStyle name="Note 2 2 3 4 2 6" xfId="25956"/>
    <cellStyle name="Note 2 2 3 4 3" xfId="17959"/>
    <cellStyle name="Note 2 2 3 4 3 2" xfId="23519"/>
    <cellStyle name="Note 2 2 3 4 3 2 2" xfId="33199"/>
    <cellStyle name="Note 2 2 3 4 3 3" xfId="19979"/>
    <cellStyle name="Note 2 2 3 4 3 3 2" xfId="29659"/>
    <cellStyle name="Note 2 2 3 4 3 4" xfId="24730"/>
    <cellStyle name="Note 2 2 3 4 3 4 2" xfId="34410"/>
    <cellStyle name="Note 2 2 3 4 3 5" xfId="27643"/>
    <cellStyle name="Note 2 2 3 4 4" xfId="22014"/>
    <cellStyle name="Note 2 2 3 4 4 2" xfId="31694"/>
    <cellStyle name="Note 2 2 3 4 5" xfId="22409"/>
    <cellStyle name="Note 2 2 3 4 5 2" xfId="32089"/>
    <cellStyle name="Note 2 2 3 4 6" xfId="18874"/>
    <cellStyle name="Note 2 2 3 4 6 2" xfId="28554"/>
    <cellStyle name="Note 2 2 3 4 7" xfId="25363"/>
    <cellStyle name="Note 2 2 3 5" xfId="16981"/>
    <cellStyle name="Note 2 2 3 5 2" xfId="22534"/>
    <cellStyle name="Note 2 2 3 5 2 2" xfId="32214"/>
    <cellStyle name="Note 2 2 3 5 3" xfId="23919"/>
    <cellStyle name="Note 2 2 3 5 3 2" xfId="33599"/>
    <cellStyle name="Note 2 2 3 5 4" xfId="20466"/>
    <cellStyle name="Note 2 2 3 5 4 2" xfId="30146"/>
    <cellStyle name="Note 2 2 3 5 5" xfId="26516"/>
    <cellStyle name="Note 2 2 3 5 6" xfId="26030"/>
    <cellStyle name="Note 2 2 3 6" xfId="17689"/>
    <cellStyle name="Note 2 2 3 6 2" xfId="23249"/>
    <cellStyle name="Note 2 2 3 6 2 2" xfId="32929"/>
    <cellStyle name="Note 2 2 3 6 3" xfId="19751"/>
    <cellStyle name="Note 2 2 3 6 3 2" xfId="29431"/>
    <cellStyle name="Note 2 2 3 6 4" xfId="20247"/>
    <cellStyle name="Note 2 2 3 6 4 2" xfId="29927"/>
    <cellStyle name="Note 2 2 3 6 5" xfId="27373"/>
    <cellStyle name="Note 2 2 3 7" xfId="21740"/>
    <cellStyle name="Note 2 2 3 7 2" xfId="31420"/>
    <cellStyle name="Note 2 2 3 8" xfId="19516"/>
    <cellStyle name="Note 2 2 3 8 2" xfId="29196"/>
    <cellStyle name="Note 2 2 3 9" xfId="20894"/>
    <cellStyle name="Note 2 2 3 9 2" xfId="30574"/>
    <cellStyle name="Note 2 2 4" xfId="16242"/>
    <cellStyle name="Note 2 2 4 2" xfId="16740"/>
    <cellStyle name="Note 2 2 4 2 2" xfId="17582"/>
    <cellStyle name="Note 2 2 4 2 2 2" xfId="23142"/>
    <cellStyle name="Note 2 2 4 2 2 2 2" xfId="32822"/>
    <cellStyle name="Note 2 2 4 2 2 3" xfId="19712"/>
    <cellStyle name="Note 2 2 4 2 2 3 2" xfId="29392"/>
    <cellStyle name="Note 2 2 4 2 2 4" xfId="21348"/>
    <cellStyle name="Note 2 2 4 2 2 4 2" xfId="31028"/>
    <cellStyle name="Note 2 2 4 2 2 5" xfId="27064"/>
    <cellStyle name="Note 2 2 4 2 2 6" xfId="27266"/>
    <cellStyle name="Note 2 2 4 2 3" xfId="18263"/>
    <cellStyle name="Note 2 2 4 2 3 2" xfId="23823"/>
    <cellStyle name="Note 2 2 4 2 3 2 2" xfId="33503"/>
    <cellStyle name="Note 2 2 4 2 3 3" xfId="20503"/>
    <cellStyle name="Note 2 2 4 2 3 3 2" xfId="30183"/>
    <cellStyle name="Note 2 2 4 2 3 4" xfId="24745"/>
    <cellStyle name="Note 2 2 4 2 3 4 2" xfId="34425"/>
    <cellStyle name="Note 2 2 4 2 3 5" xfId="27947"/>
    <cellStyle name="Note 2 2 4 2 4" xfId="22318"/>
    <cellStyle name="Note 2 2 4 2 4 2" xfId="31998"/>
    <cellStyle name="Note 2 2 4 2 5" xfId="19184"/>
    <cellStyle name="Note 2 2 4 2 5 2" xfId="28864"/>
    <cellStyle name="Note 2 2 4 2 6" xfId="18828"/>
    <cellStyle name="Note 2 2 4 2 6 2" xfId="28508"/>
    <cellStyle name="Note 2 2 4 2 7" xfId="26221"/>
    <cellStyle name="Note 2 2 4 3" xfId="16578"/>
    <cellStyle name="Note 2 2 4 3 2" xfId="17346"/>
    <cellStyle name="Note 2 2 4 3 2 2" xfId="22906"/>
    <cellStyle name="Note 2 2 4 3 2 2 2" xfId="32586"/>
    <cellStyle name="Note 2 2 4 3 2 3" xfId="20574"/>
    <cellStyle name="Note 2 2 4 3 2 3 2" xfId="30254"/>
    <cellStyle name="Note 2 2 4 3 2 4" xfId="22411"/>
    <cellStyle name="Note 2 2 4 3 2 4 2" xfId="32091"/>
    <cellStyle name="Note 2 2 4 3 2 5" xfId="26828"/>
    <cellStyle name="Note 2 2 4 3 2 6" xfId="25262"/>
    <cellStyle name="Note 2 2 4 3 3" xfId="18027"/>
    <cellStyle name="Note 2 2 4 3 3 2" xfId="23587"/>
    <cellStyle name="Note 2 2 4 3 3 2 2" xfId="33267"/>
    <cellStyle name="Note 2 2 4 3 3 3" xfId="20824"/>
    <cellStyle name="Note 2 2 4 3 3 3 2" xfId="30504"/>
    <cellStyle name="Note 2 2 4 3 3 4" xfId="19082"/>
    <cellStyle name="Note 2 2 4 3 3 4 2" xfId="28762"/>
    <cellStyle name="Note 2 2 4 3 3 5" xfId="27711"/>
    <cellStyle name="Note 2 2 4 3 4" xfId="22082"/>
    <cellStyle name="Note 2 2 4 3 4 2" xfId="31762"/>
    <cellStyle name="Note 2 2 4 3 5" xfId="21433"/>
    <cellStyle name="Note 2 2 4 3 5 2" xfId="31113"/>
    <cellStyle name="Note 2 2 4 3 6" xfId="20505"/>
    <cellStyle name="Note 2 2 4 3 6 2" xfId="30185"/>
    <cellStyle name="Note 2 2 4 3 7" xfId="25813"/>
    <cellStyle name="Note 2 2 4 4" xfId="16948"/>
    <cellStyle name="Note 2 2 4 4 2" xfId="22501"/>
    <cellStyle name="Note 2 2 4 4 2 2" xfId="32181"/>
    <cellStyle name="Note 2 2 4 4 3" xfId="20783"/>
    <cellStyle name="Note 2 2 4 4 3 2" xfId="30463"/>
    <cellStyle name="Note 2 2 4 4 4" xfId="19720"/>
    <cellStyle name="Note 2 2 4 4 4 2" xfId="29400"/>
    <cellStyle name="Note 2 2 4 4 5" xfId="26483"/>
    <cellStyle name="Note 2 2 4 4 6" xfId="25432"/>
    <cellStyle name="Note 2 2 4 5" xfId="17757"/>
    <cellStyle name="Note 2 2 4 5 2" xfId="23317"/>
    <cellStyle name="Note 2 2 4 5 2 2" xfId="32997"/>
    <cellStyle name="Note 2 2 4 5 3" xfId="21434"/>
    <cellStyle name="Note 2 2 4 5 3 2" xfId="31114"/>
    <cellStyle name="Note 2 2 4 5 4" xfId="21290"/>
    <cellStyle name="Note 2 2 4 5 4 2" xfId="30970"/>
    <cellStyle name="Note 2 2 4 5 5" xfId="27441"/>
    <cellStyle name="Note 2 2 4 6" xfId="21808"/>
    <cellStyle name="Note 2 2 4 6 2" xfId="31488"/>
    <cellStyle name="Note 2 2 4 7" xfId="20939"/>
    <cellStyle name="Note 2 2 4 7 2" xfId="30619"/>
    <cellStyle name="Note 2 2 4 8" xfId="24774"/>
    <cellStyle name="Note 2 2 4 8 2" xfId="34454"/>
    <cellStyle name="Note 2 2 4 9" xfId="26071"/>
    <cellStyle name="Note 2 2 5" xfId="16408"/>
    <cellStyle name="Note 2 2 5 2" xfId="17036"/>
    <cellStyle name="Note 2 2 5 2 2" xfId="22589"/>
    <cellStyle name="Note 2 2 5 2 2 2" xfId="32269"/>
    <cellStyle name="Note 2 2 5 2 3" xfId="20130"/>
    <cellStyle name="Note 2 2 5 2 3 2" xfId="29810"/>
    <cellStyle name="Note 2 2 5 2 4" xfId="20853"/>
    <cellStyle name="Note 2 2 5 2 4 2" xfId="30533"/>
    <cellStyle name="Note 2 2 5 2 5" xfId="26571"/>
    <cellStyle name="Note 2 2 5 2 6" xfId="25341"/>
    <cellStyle name="Note 2 2 5 3" xfId="17857"/>
    <cellStyle name="Note 2 2 5 3 2" xfId="23417"/>
    <cellStyle name="Note 2 2 5 3 2 2" xfId="33097"/>
    <cellStyle name="Note 2 2 5 3 3" xfId="21280"/>
    <cellStyle name="Note 2 2 5 3 3 2" xfId="30960"/>
    <cellStyle name="Note 2 2 5 3 4" xfId="18773"/>
    <cellStyle name="Note 2 2 5 3 4 2" xfId="28453"/>
    <cellStyle name="Note 2 2 5 3 5" xfId="27541"/>
    <cellStyle name="Note 2 2 5 4" xfId="21912"/>
    <cellStyle name="Note 2 2 5 4 2" xfId="31592"/>
    <cellStyle name="Note 2 2 5 5" xfId="19372"/>
    <cellStyle name="Note 2 2 5 5 2" xfId="29052"/>
    <cellStyle name="Note 2 2 5 6" xfId="18484"/>
    <cellStyle name="Note 2 2 5 6 2" xfId="28164"/>
    <cellStyle name="Note 2 2 5 7" xfId="25909"/>
    <cellStyle name="Note 2 2 6" xfId="24488"/>
    <cellStyle name="Note 2 2 6 2" xfId="34168"/>
    <cellStyle name="Note 2 3" xfId="163"/>
    <cellStyle name="Note 2 3 2" xfId="15962"/>
    <cellStyle name="Note 2 3 2 10" xfId="21420"/>
    <cellStyle name="Note 2 3 2 10 2" xfId="31100"/>
    <cellStyle name="Note 2 3 2 11" xfId="19062"/>
    <cellStyle name="Note 2 3 2 11 2" xfId="28742"/>
    <cellStyle name="Note 2 3 2 12" xfId="25675"/>
    <cellStyle name="Note 2 3 2 2" xfId="16016"/>
    <cellStyle name="Note 2 3 2 2 10" xfId="25791"/>
    <cellStyle name="Note 2 3 2 2 2" xfId="16288"/>
    <cellStyle name="Note 2 3 2 2 2 2" xfId="16758"/>
    <cellStyle name="Note 2 3 2 2 2 2 2" xfId="17628"/>
    <cellStyle name="Note 2 3 2 2 2 2 2 2" xfId="23188"/>
    <cellStyle name="Note 2 3 2 2 2 2 2 2 2" xfId="32868"/>
    <cellStyle name="Note 2 3 2 2 2 2 2 3" xfId="20435"/>
    <cellStyle name="Note 2 3 2 2 2 2 2 3 2" xfId="30115"/>
    <cellStyle name="Note 2 3 2 2 2 2 2 4" xfId="18896"/>
    <cellStyle name="Note 2 3 2 2 2 2 2 4 2" xfId="28576"/>
    <cellStyle name="Note 2 3 2 2 2 2 2 5" xfId="27110"/>
    <cellStyle name="Note 2 3 2 2 2 2 2 6" xfId="27312"/>
    <cellStyle name="Note 2 3 2 2 2 2 3" xfId="18309"/>
    <cellStyle name="Note 2 3 2 2 2 2 3 2" xfId="23869"/>
    <cellStyle name="Note 2 3 2 2 2 2 3 2 2" xfId="33549"/>
    <cellStyle name="Note 2 3 2 2 2 2 3 3" xfId="24393"/>
    <cellStyle name="Note 2 3 2 2 2 2 3 3 2" xfId="34073"/>
    <cellStyle name="Note 2 3 2 2 2 2 3 4" xfId="24703"/>
    <cellStyle name="Note 2 3 2 2 2 2 3 4 2" xfId="34383"/>
    <cellStyle name="Note 2 3 2 2 2 2 3 5" xfId="27993"/>
    <cellStyle name="Note 2 3 2 2 2 2 4" xfId="22364"/>
    <cellStyle name="Note 2 3 2 2 2 2 4 2" xfId="32044"/>
    <cellStyle name="Note 2 3 2 2 2 2 5" xfId="21811"/>
    <cellStyle name="Note 2 3 2 2 2 2 5 2" xfId="31491"/>
    <cellStyle name="Note 2 3 2 2 2 2 6" xfId="19293"/>
    <cellStyle name="Note 2 3 2 2 2 2 6 2" xfId="28973"/>
    <cellStyle name="Note 2 3 2 2 2 2 7" xfId="25226"/>
    <cellStyle name="Note 2 3 2 2 2 3" xfId="16624"/>
    <cellStyle name="Note 2 3 2 2 2 3 2" xfId="17392"/>
    <cellStyle name="Note 2 3 2 2 2 3 2 2" xfId="22952"/>
    <cellStyle name="Note 2 3 2 2 2 3 2 2 2" xfId="32632"/>
    <cellStyle name="Note 2 3 2 2 2 3 2 3" xfId="20150"/>
    <cellStyle name="Note 2 3 2 2 2 3 2 3 2" xfId="29830"/>
    <cellStyle name="Note 2 3 2 2 2 3 2 4" xfId="20868"/>
    <cellStyle name="Note 2 3 2 2 2 3 2 4 2" xfId="30548"/>
    <cellStyle name="Note 2 3 2 2 2 3 2 5" xfId="26874"/>
    <cellStyle name="Note 2 3 2 2 2 3 2 6" xfId="25060"/>
    <cellStyle name="Note 2 3 2 2 2 3 3" xfId="18073"/>
    <cellStyle name="Note 2 3 2 2 2 3 3 2" xfId="23633"/>
    <cellStyle name="Note 2 3 2 2 2 3 3 2 2" xfId="33313"/>
    <cellStyle name="Note 2 3 2 2 2 3 3 3" xfId="24018"/>
    <cellStyle name="Note 2 3 2 2 2 3 3 3 2" xfId="33698"/>
    <cellStyle name="Note 2 3 2 2 2 3 3 4" xfId="19556"/>
    <cellStyle name="Note 2 3 2 2 2 3 3 4 2" xfId="29236"/>
    <cellStyle name="Note 2 3 2 2 2 3 3 5" xfId="27757"/>
    <cellStyle name="Note 2 3 2 2 2 3 4" xfId="22128"/>
    <cellStyle name="Note 2 3 2 2 2 3 4 2" xfId="31808"/>
    <cellStyle name="Note 2 3 2 2 2 3 5" xfId="18885"/>
    <cellStyle name="Note 2 3 2 2 2 3 5 2" xfId="28565"/>
    <cellStyle name="Note 2 3 2 2 2 3 6" xfId="21057"/>
    <cellStyle name="Note 2 3 2 2 2 3 6 2" xfId="30737"/>
    <cellStyle name="Note 2 3 2 2 2 3 7" xfId="26222"/>
    <cellStyle name="Note 2 3 2 2 2 4" xfId="17008"/>
    <cellStyle name="Note 2 3 2 2 2 4 2" xfId="22561"/>
    <cellStyle name="Note 2 3 2 2 2 4 2 2" xfId="32241"/>
    <cellStyle name="Note 2 3 2 2 2 4 3" xfId="19540"/>
    <cellStyle name="Note 2 3 2 2 2 4 3 2" xfId="29220"/>
    <cellStyle name="Note 2 3 2 2 2 4 4" xfId="19140"/>
    <cellStyle name="Note 2 3 2 2 2 4 4 2" xfId="28820"/>
    <cellStyle name="Note 2 3 2 2 2 4 5" xfId="26543"/>
    <cellStyle name="Note 2 3 2 2 2 4 6" xfId="26119"/>
    <cellStyle name="Note 2 3 2 2 2 5" xfId="17803"/>
    <cellStyle name="Note 2 3 2 2 2 5 2" xfId="23363"/>
    <cellStyle name="Note 2 3 2 2 2 5 2 2" xfId="33043"/>
    <cellStyle name="Note 2 3 2 2 2 5 3" xfId="24255"/>
    <cellStyle name="Note 2 3 2 2 2 5 3 2" xfId="33935"/>
    <cellStyle name="Note 2 3 2 2 2 5 4" xfId="20356"/>
    <cellStyle name="Note 2 3 2 2 2 5 4 2" xfId="30036"/>
    <cellStyle name="Note 2 3 2 2 2 5 5" xfId="27487"/>
    <cellStyle name="Note 2 3 2 2 2 6" xfId="21858"/>
    <cellStyle name="Note 2 3 2 2 2 6 2" xfId="31538"/>
    <cellStyle name="Note 2 3 2 2 2 7" xfId="19805"/>
    <cellStyle name="Note 2 3 2 2 2 7 2" xfId="29485"/>
    <cellStyle name="Note 2 3 2 2 2 8" xfId="20335"/>
    <cellStyle name="Note 2 3 2 2 2 8 2" xfId="30015"/>
    <cellStyle name="Note 2 3 2 2 2 9" xfId="25826"/>
    <cellStyle name="Note 2 3 2 2 3" xfId="16176"/>
    <cellStyle name="Note 2 3 2 2 3 2" xfId="17516"/>
    <cellStyle name="Note 2 3 2 2 3 2 2" xfId="23076"/>
    <cellStyle name="Note 2 3 2 2 3 2 2 2" xfId="32756"/>
    <cellStyle name="Note 2 3 2 2 3 2 3" xfId="20585"/>
    <cellStyle name="Note 2 3 2 2 3 2 3 2" xfId="30265"/>
    <cellStyle name="Note 2 3 2 2 3 2 4" xfId="21598"/>
    <cellStyle name="Note 2 3 2 2 3 2 4 2" xfId="31278"/>
    <cellStyle name="Note 2 3 2 2 3 2 5" xfId="26998"/>
    <cellStyle name="Note 2 3 2 2 3 2 6" xfId="25664"/>
    <cellStyle name="Note 2 3 2 2 3 3" xfId="18197"/>
    <cellStyle name="Note 2 3 2 2 3 3 2" xfId="23757"/>
    <cellStyle name="Note 2 3 2 2 3 3 2 2" xfId="33437"/>
    <cellStyle name="Note 2 3 2 2 3 3 3" xfId="24517"/>
    <cellStyle name="Note 2 3 2 2 3 3 3 2" xfId="34197"/>
    <cellStyle name="Note 2 3 2 2 3 3 4" xfId="24829"/>
    <cellStyle name="Note 2 3 2 2 3 3 4 2" xfId="34509"/>
    <cellStyle name="Note 2 3 2 2 3 3 5" xfId="27881"/>
    <cellStyle name="Note 2 3 2 2 3 4" xfId="22252"/>
    <cellStyle name="Note 2 3 2 2 3 4 2" xfId="31932"/>
    <cellStyle name="Note 2 3 2 2 3 5" xfId="21344"/>
    <cellStyle name="Note 2 3 2 2 3 5 2" xfId="31024"/>
    <cellStyle name="Note 2 3 2 2 3 6" xfId="18639"/>
    <cellStyle name="Note 2 3 2 2 3 6 2" xfId="28319"/>
    <cellStyle name="Note 2 3 2 2 3 7" xfId="25349"/>
    <cellStyle name="Note 2 3 2 2 4" xfId="16512"/>
    <cellStyle name="Note 2 3 2 2 4 2" xfId="16907"/>
    <cellStyle name="Note 2 3 2 2 4 2 2" xfId="22460"/>
    <cellStyle name="Note 2 3 2 2 4 2 2 2" xfId="32140"/>
    <cellStyle name="Note 2 3 2 2 4 2 3" xfId="19743"/>
    <cellStyle name="Note 2 3 2 2 4 2 3 2" xfId="29423"/>
    <cellStyle name="Note 2 3 2 2 4 2 4" xfId="18759"/>
    <cellStyle name="Note 2 3 2 2 4 2 4 2" xfId="28439"/>
    <cellStyle name="Note 2 3 2 2 4 2 5" xfId="26442"/>
    <cellStyle name="Note 2 3 2 2 4 2 6" xfId="25716"/>
    <cellStyle name="Note 2 3 2 2 4 3" xfId="17961"/>
    <cellStyle name="Note 2 3 2 2 4 3 2" xfId="23521"/>
    <cellStyle name="Note 2 3 2 2 4 3 2 2" xfId="33201"/>
    <cellStyle name="Note 2 3 2 2 4 3 3" xfId="24456"/>
    <cellStyle name="Note 2 3 2 2 4 3 3 2" xfId="34136"/>
    <cellStyle name="Note 2 3 2 2 4 3 4" xfId="24004"/>
    <cellStyle name="Note 2 3 2 2 4 3 4 2" xfId="33684"/>
    <cellStyle name="Note 2 3 2 2 4 3 5" xfId="27645"/>
    <cellStyle name="Note 2 3 2 2 4 4" xfId="22016"/>
    <cellStyle name="Note 2 3 2 2 4 4 2" xfId="31696"/>
    <cellStyle name="Note 2 3 2 2 4 5" xfId="19682"/>
    <cellStyle name="Note 2 3 2 2 4 5 2" xfId="29362"/>
    <cellStyle name="Note 2 3 2 2 4 6" xfId="19702"/>
    <cellStyle name="Note 2 3 2 2 4 6 2" xfId="29382"/>
    <cellStyle name="Note 2 3 2 2 4 7" xfId="25213"/>
    <cellStyle name="Note 2 3 2 2 5" xfId="17044"/>
    <cellStyle name="Note 2 3 2 2 5 2" xfId="22597"/>
    <cellStyle name="Note 2 3 2 2 5 2 2" xfId="32277"/>
    <cellStyle name="Note 2 3 2 2 5 3" xfId="19413"/>
    <cellStyle name="Note 2 3 2 2 5 3 2" xfId="29093"/>
    <cellStyle name="Note 2 3 2 2 5 4" xfId="21039"/>
    <cellStyle name="Note 2 3 2 2 5 4 2" xfId="30719"/>
    <cellStyle name="Note 2 3 2 2 5 5" xfId="26579"/>
    <cellStyle name="Note 2 3 2 2 5 6" xfId="26041"/>
    <cellStyle name="Note 2 3 2 2 6" xfId="17691"/>
    <cellStyle name="Note 2 3 2 2 6 2" xfId="23251"/>
    <cellStyle name="Note 2 3 2 2 6 2 2" xfId="32931"/>
    <cellStyle name="Note 2 3 2 2 6 3" xfId="20241"/>
    <cellStyle name="Note 2 3 2 2 6 3 2" xfId="29921"/>
    <cellStyle name="Note 2 3 2 2 6 4" xfId="18594"/>
    <cellStyle name="Note 2 3 2 2 6 4 2" xfId="28274"/>
    <cellStyle name="Note 2 3 2 2 6 5" xfId="27375"/>
    <cellStyle name="Note 2 3 2 2 7" xfId="21742"/>
    <cellStyle name="Note 2 3 2 2 7 2" xfId="31422"/>
    <cellStyle name="Note 2 3 2 2 8" xfId="18825"/>
    <cellStyle name="Note 2 3 2 2 8 2" xfId="28505"/>
    <cellStyle name="Note 2 3 2 2 9" xfId="19458"/>
    <cellStyle name="Note 2 3 2 2 9 2" xfId="29138"/>
    <cellStyle name="Note 2 3 2 3" xfId="16185"/>
    <cellStyle name="Note 2 3 2 3 2" xfId="16701"/>
    <cellStyle name="Note 2 3 2 3 2 2" xfId="17525"/>
    <cellStyle name="Note 2 3 2 3 2 2 2" xfId="23085"/>
    <cellStyle name="Note 2 3 2 3 2 2 2 2" xfId="32765"/>
    <cellStyle name="Note 2 3 2 3 2 2 3" xfId="24366"/>
    <cellStyle name="Note 2 3 2 3 2 2 3 2" xfId="34046"/>
    <cellStyle name="Note 2 3 2 3 2 2 4" xfId="20645"/>
    <cellStyle name="Note 2 3 2 3 2 2 4 2" xfId="30325"/>
    <cellStyle name="Note 2 3 2 3 2 2 5" xfId="27007"/>
    <cellStyle name="Note 2 3 2 3 2 2 6" xfId="25687"/>
    <cellStyle name="Note 2 3 2 3 2 3" xfId="18206"/>
    <cellStyle name="Note 2 3 2 3 2 3 2" xfId="23766"/>
    <cellStyle name="Note 2 3 2 3 2 3 2 2" xfId="33446"/>
    <cellStyle name="Note 2 3 2 3 2 3 3" xfId="23942"/>
    <cellStyle name="Note 2 3 2 3 2 3 3 2" xfId="33622"/>
    <cellStyle name="Note 2 3 2 3 2 3 4" xfId="24643"/>
    <cellStyle name="Note 2 3 2 3 2 3 4 2" xfId="34323"/>
    <cellStyle name="Note 2 3 2 3 2 3 5" xfId="27890"/>
    <cellStyle name="Note 2 3 2 3 2 4" xfId="22261"/>
    <cellStyle name="Note 2 3 2 3 2 4 2" xfId="31941"/>
    <cellStyle name="Note 2 3 2 3 2 5" xfId="19080"/>
    <cellStyle name="Note 2 3 2 3 2 5 2" xfId="28760"/>
    <cellStyle name="Note 2 3 2 3 2 6" xfId="24729"/>
    <cellStyle name="Note 2 3 2 3 2 6 2" xfId="34409"/>
    <cellStyle name="Note 2 3 2 3 2 7" xfId="26310"/>
    <cellStyle name="Note 2 3 2 3 3" xfId="16521"/>
    <cellStyle name="Note 2 3 2 3 3 2" xfId="16905"/>
    <cellStyle name="Note 2 3 2 3 3 2 2" xfId="22458"/>
    <cellStyle name="Note 2 3 2 3 3 2 2 2" xfId="32138"/>
    <cellStyle name="Note 2 3 2 3 3 2 3" xfId="19267"/>
    <cellStyle name="Note 2 3 2 3 3 2 3 2" xfId="28947"/>
    <cellStyle name="Note 2 3 2 3 3 2 4" xfId="21085"/>
    <cellStyle name="Note 2 3 2 3 3 2 4 2" xfId="30765"/>
    <cellStyle name="Note 2 3 2 3 3 2 5" xfId="26440"/>
    <cellStyle name="Note 2 3 2 3 3 2 6" xfId="26144"/>
    <cellStyle name="Note 2 3 2 3 3 3" xfId="17970"/>
    <cellStyle name="Note 2 3 2 3 3 3 2" xfId="23530"/>
    <cellStyle name="Note 2 3 2 3 3 3 2 2" xfId="33210"/>
    <cellStyle name="Note 2 3 2 3 3 3 3" xfId="19364"/>
    <cellStyle name="Note 2 3 2 3 3 3 3 2" xfId="29044"/>
    <cellStyle name="Note 2 3 2 3 3 3 4" xfId="24030"/>
    <cellStyle name="Note 2 3 2 3 3 3 4 2" xfId="33710"/>
    <cellStyle name="Note 2 3 2 3 3 3 5" xfId="27654"/>
    <cellStyle name="Note 2 3 2 3 3 4" xfId="22025"/>
    <cellStyle name="Note 2 3 2 3 3 4 2" xfId="31705"/>
    <cellStyle name="Note 2 3 2 3 3 5" xfId="19072"/>
    <cellStyle name="Note 2 3 2 3 3 5 2" xfId="28752"/>
    <cellStyle name="Note 2 3 2 3 3 6" xfId="24876"/>
    <cellStyle name="Note 2 3 2 3 3 6 2" xfId="34556"/>
    <cellStyle name="Note 2 3 2 3 3 7" xfId="26257"/>
    <cellStyle name="Note 2 3 2 3 4" xfId="17247"/>
    <cellStyle name="Note 2 3 2 3 4 2" xfId="22800"/>
    <cellStyle name="Note 2 3 2 3 4 2 2" xfId="32480"/>
    <cellStyle name="Note 2 3 2 3 4 3" xfId="19321"/>
    <cellStyle name="Note 2 3 2 3 4 3 2" xfId="29001"/>
    <cellStyle name="Note 2 3 2 3 4 4" xfId="18357"/>
    <cellStyle name="Note 2 3 2 3 4 4 2" xfId="28037"/>
    <cellStyle name="Note 2 3 2 3 4 5" xfId="26760"/>
    <cellStyle name="Note 2 3 2 3 4 6" xfId="26791"/>
    <cellStyle name="Note 2 3 2 3 5" xfId="17700"/>
    <cellStyle name="Note 2 3 2 3 5 2" xfId="23260"/>
    <cellStyle name="Note 2 3 2 3 5 2 2" xfId="32940"/>
    <cellStyle name="Note 2 3 2 3 5 3" xfId="19091"/>
    <cellStyle name="Note 2 3 2 3 5 3 2" xfId="28771"/>
    <cellStyle name="Note 2 3 2 3 5 4" xfId="20172"/>
    <cellStyle name="Note 2 3 2 3 5 4 2" xfId="29852"/>
    <cellStyle name="Note 2 3 2 3 5 5" xfId="27384"/>
    <cellStyle name="Note 2 3 2 3 6" xfId="21751"/>
    <cellStyle name="Note 2 3 2 3 6 2" xfId="31431"/>
    <cellStyle name="Note 2 3 2 3 7" xfId="20514"/>
    <cellStyle name="Note 2 3 2 3 7 2" xfId="30194"/>
    <cellStyle name="Note 2 3 2 3 8" xfId="24972"/>
    <cellStyle name="Note 2 3 2 3 8 2" xfId="34652"/>
    <cellStyle name="Note 2 3 2 3 9" xfId="25519"/>
    <cellStyle name="Note 2 3 2 4" xfId="16126"/>
    <cellStyle name="Note 2 3 2 4 2" xfId="16671"/>
    <cellStyle name="Note 2 3 2 4 2 2" xfId="17473"/>
    <cellStyle name="Note 2 3 2 4 2 2 2" xfId="23033"/>
    <cellStyle name="Note 2 3 2 4 2 2 2 2" xfId="32713"/>
    <cellStyle name="Note 2 3 2 4 2 2 3" xfId="19780"/>
    <cellStyle name="Note 2 3 2 4 2 2 3 2" xfId="29460"/>
    <cellStyle name="Note 2 3 2 4 2 2 4" xfId="20741"/>
    <cellStyle name="Note 2 3 2 4 2 2 4 2" xfId="30421"/>
    <cellStyle name="Note 2 3 2 4 2 2 5" xfId="26955"/>
    <cellStyle name="Note 2 3 2 4 2 2 6" xfId="25098"/>
    <cellStyle name="Note 2 3 2 4 2 3" xfId="18154"/>
    <cellStyle name="Note 2 3 2 4 2 3 2" xfId="23714"/>
    <cellStyle name="Note 2 3 2 4 2 3 2 2" xfId="33394"/>
    <cellStyle name="Note 2 3 2 4 2 3 3" xfId="24076"/>
    <cellStyle name="Note 2 3 2 4 2 3 3 2" xfId="33756"/>
    <cellStyle name="Note 2 3 2 4 2 3 4" xfId="24717"/>
    <cellStyle name="Note 2 3 2 4 2 3 4 2" xfId="34397"/>
    <cellStyle name="Note 2 3 2 4 2 3 5" xfId="27838"/>
    <cellStyle name="Note 2 3 2 4 2 4" xfId="22209"/>
    <cellStyle name="Note 2 3 2 4 2 4 2" xfId="31889"/>
    <cellStyle name="Note 2 3 2 4 2 5" xfId="21158"/>
    <cellStyle name="Note 2 3 2 4 2 5 2" xfId="30838"/>
    <cellStyle name="Note 2 3 2 4 2 6" xfId="19207"/>
    <cellStyle name="Note 2 3 2 4 2 6 2" xfId="28887"/>
    <cellStyle name="Note 2 3 2 4 2 7" xfId="25806"/>
    <cellStyle name="Note 2 3 2 4 3" xfId="16469"/>
    <cellStyle name="Note 2 3 2 4 3 2" xfId="17136"/>
    <cellStyle name="Note 2 3 2 4 3 2 2" xfId="22689"/>
    <cellStyle name="Note 2 3 2 4 3 2 2 2" xfId="32369"/>
    <cellStyle name="Note 2 3 2 4 3 2 3" xfId="19381"/>
    <cellStyle name="Note 2 3 2 4 3 2 3 2" xfId="29061"/>
    <cellStyle name="Note 2 3 2 4 3 2 4" xfId="19276"/>
    <cellStyle name="Note 2 3 2 4 3 2 4 2" xfId="28956"/>
    <cellStyle name="Note 2 3 2 4 3 2 5" xfId="26662"/>
    <cellStyle name="Note 2 3 2 4 3 2 6" xfId="25629"/>
    <cellStyle name="Note 2 3 2 4 3 3" xfId="17918"/>
    <cellStyle name="Note 2 3 2 4 3 3 2" xfId="23478"/>
    <cellStyle name="Note 2 3 2 4 3 3 2 2" xfId="33158"/>
    <cellStyle name="Note 2 3 2 4 3 3 3" xfId="18740"/>
    <cellStyle name="Note 2 3 2 4 3 3 3 2" xfId="28420"/>
    <cellStyle name="Note 2 3 2 4 3 3 4" xfId="24865"/>
    <cellStyle name="Note 2 3 2 4 3 3 4 2" xfId="34545"/>
    <cellStyle name="Note 2 3 2 4 3 3 5" xfId="27602"/>
    <cellStyle name="Note 2 3 2 4 3 4" xfId="21973"/>
    <cellStyle name="Note 2 3 2 4 3 4 2" xfId="31653"/>
    <cellStyle name="Note 2 3 2 4 3 5" xfId="19340"/>
    <cellStyle name="Note 2 3 2 4 3 5 2" xfId="29020"/>
    <cellStyle name="Note 2 3 2 4 3 6" xfId="21176"/>
    <cellStyle name="Note 2 3 2 4 3 6 2" xfId="30856"/>
    <cellStyle name="Note 2 3 2 4 3 7" xfId="25703"/>
    <cellStyle name="Note 2 3 2 4 4" xfId="17211"/>
    <cellStyle name="Note 2 3 2 4 4 2" xfId="22764"/>
    <cellStyle name="Note 2 3 2 4 4 2 2" xfId="32444"/>
    <cellStyle name="Note 2 3 2 4 4 3" xfId="19185"/>
    <cellStyle name="Note 2 3 2 4 4 3 2" xfId="28865"/>
    <cellStyle name="Note 2 3 2 4 4 4" xfId="24248"/>
    <cellStyle name="Note 2 3 2 4 4 4 2" xfId="33928"/>
    <cellStyle name="Note 2 3 2 4 4 5" xfId="26728"/>
    <cellStyle name="Note 2 3 2 4 4 6" xfId="26399"/>
    <cellStyle name="Note 2 3 2 4 5" xfId="17201"/>
    <cellStyle name="Note 2 3 2 4 5 2" xfId="22754"/>
    <cellStyle name="Note 2 3 2 4 5 2 2" xfId="32434"/>
    <cellStyle name="Note 2 3 2 4 5 3" xfId="20396"/>
    <cellStyle name="Note 2 3 2 4 5 3 2" xfId="30076"/>
    <cellStyle name="Note 2 3 2 4 5 4" xfId="21385"/>
    <cellStyle name="Note 2 3 2 4 5 4 2" xfId="31065"/>
    <cellStyle name="Note 2 3 2 4 5 5" xfId="26344"/>
    <cellStyle name="Note 2 3 2 4 6" xfId="21694"/>
    <cellStyle name="Note 2 3 2 4 6 2" xfId="31374"/>
    <cellStyle name="Note 2 3 2 4 7" xfId="18392"/>
    <cellStyle name="Note 2 3 2 4 7 2" xfId="28072"/>
    <cellStyle name="Note 2 3 2 4 8" xfId="21159"/>
    <cellStyle name="Note 2 3 2 4 8 2" xfId="30839"/>
    <cellStyle name="Note 2 3 2 4 9" xfId="26157"/>
    <cellStyle name="Note 2 3 2 5" xfId="16091"/>
    <cellStyle name="Note 2 3 2 5 2" xfId="17438"/>
    <cellStyle name="Note 2 3 2 5 2 2" xfId="22998"/>
    <cellStyle name="Note 2 3 2 5 2 2 2" xfId="32678"/>
    <cellStyle name="Note 2 3 2 5 2 3" xfId="20976"/>
    <cellStyle name="Note 2 3 2 5 2 3 2" xfId="30656"/>
    <cellStyle name="Note 2 3 2 5 2 4" xfId="19554"/>
    <cellStyle name="Note 2 3 2 5 2 4 2" xfId="29234"/>
    <cellStyle name="Note 2 3 2 5 2 5" xfId="26920"/>
    <cellStyle name="Note 2 3 2 5 2 6" xfId="25271"/>
    <cellStyle name="Note 2 3 2 5 3" xfId="18119"/>
    <cellStyle name="Note 2 3 2 5 3 2" xfId="23679"/>
    <cellStyle name="Note 2 3 2 5 3 2 2" xfId="33359"/>
    <cellStyle name="Note 2 3 2 5 3 3" xfId="24268"/>
    <cellStyle name="Note 2 3 2 5 3 3 2" xfId="33948"/>
    <cellStyle name="Note 2 3 2 5 3 4" xfId="18580"/>
    <cellStyle name="Note 2 3 2 5 3 4 2" xfId="28260"/>
    <cellStyle name="Note 2 3 2 5 3 5" xfId="27803"/>
    <cellStyle name="Note 2 3 2 5 4" xfId="22174"/>
    <cellStyle name="Note 2 3 2 5 4 2" xfId="31854"/>
    <cellStyle name="Note 2 3 2 5 5" xfId="19838"/>
    <cellStyle name="Note 2 3 2 5 5 2" xfId="29518"/>
    <cellStyle name="Note 2 3 2 5 6" xfId="20015"/>
    <cellStyle name="Note 2 3 2 5 6 2" xfId="29695"/>
    <cellStyle name="Note 2 3 2 5 7" xfId="25227"/>
    <cellStyle name="Note 2 3 2 6" xfId="16434"/>
    <cellStyle name="Note 2 3 2 6 2" xfId="16924"/>
    <cellStyle name="Note 2 3 2 6 2 2" xfId="22477"/>
    <cellStyle name="Note 2 3 2 6 2 2 2" xfId="32157"/>
    <cellStyle name="Note 2 3 2 6 2 3" xfId="19654"/>
    <cellStyle name="Note 2 3 2 6 2 3 2" xfId="29334"/>
    <cellStyle name="Note 2 3 2 6 2 4" xfId="19403"/>
    <cellStyle name="Note 2 3 2 6 2 4 2" xfId="29083"/>
    <cellStyle name="Note 2 3 2 6 2 5" xfId="26459"/>
    <cellStyle name="Note 2 3 2 6 2 6" xfId="25379"/>
    <cellStyle name="Note 2 3 2 6 3" xfId="17883"/>
    <cellStyle name="Note 2 3 2 6 3 2" xfId="23443"/>
    <cellStyle name="Note 2 3 2 6 3 2 2" xfId="33123"/>
    <cellStyle name="Note 2 3 2 6 3 3" xfId="20167"/>
    <cellStyle name="Note 2 3 2 6 3 3 2" xfId="29847"/>
    <cellStyle name="Note 2 3 2 6 3 4" xfId="20255"/>
    <cellStyle name="Note 2 3 2 6 3 4 2" xfId="29935"/>
    <cellStyle name="Note 2 3 2 6 3 5" xfId="27567"/>
    <cellStyle name="Note 2 3 2 6 4" xfId="21938"/>
    <cellStyle name="Note 2 3 2 6 4 2" xfId="31618"/>
    <cellStyle name="Note 2 3 2 6 5" xfId="20721"/>
    <cellStyle name="Note 2 3 2 6 5 2" xfId="30401"/>
    <cellStyle name="Note 2 3 2 6 6" xfId="18889"/>
    <cellStyle name="Note 2 3 2 6 6 2" xfId="28569"/>
    <cellStyle name="Note 2 3 2 6 7" xfId="26220"/>
    <cellStyle name="Note 2 3 2 7" xfId="17239"/>
    <cellStyle name="Note 2 3 2 7 2" xfId="22792"/>
    <cellStyle name="Note 2 3 2 7 2 2" xfId="32472"/>
    <cellStyle name="Note 2 3 2 7 3" xfId="18502"/>
    <cellStyle name="Note 2 3 2 7 3 2" xfId="28182"/>
    <cellStyle name="Note 2 3 2 7 4" xfId="19108"/>
    <cellStyle name="Note 2 3 2 7 4 2" xfId="28788"/>
    <cellStyle name="Note 2 3 2 7 5" xfId="26753"/>
    <cellStyle name="Note 2 3 2 7 6" xfId="26389"/>
    <cellStyle name="Note 2 3 2 8" xfId="17207"/>
    <cellStyle name="Note 2 3 2 8 2" xfId="22760"/>
    <cellStyle name="Note 2 3 2 8 2 2" xfId="32440"/>
    <cellStyle name="Note 2 3 2 8 3" xfId="18443"/>
    <cellStyle name="Note 2 3 2 8 3 2" xfId="28123"/>
    <cellStyle name="Note 2 3 2 8 4" xfId="19018"/>
    <cellStyle name="Note 2 3 2 8 4 2" xfId="28698"/>
    <cellStyle name="Note 2 3 2 8 5" xfId="27168"/>
    <cellStyle name="Note 2 3 2 9" xfId="21659"/>
    <cellStyle name="Note 2 3 2 9 2" xfId="31339"/>
    <cellStyle name="Note 2 3 3" xfId="16006"/>
    <cellStyle name="Note 2 3 3 10" xfId="25844"/>
    <cellStyle name="Note 2 3 3 2" xfId="16278"/>
    <cellStyle name="Note 2 3 3 2 2" xfId="16748"/>
    <cellStyle name="Note 2 3 3 2 2 2" xfId="17618"/>
    <cellStyle name="Note 2 3 3 2 2 2 2" xfId="23178"/>
    <cellStyle name="Note 2 3 3 2 2 2 2 2" xfId="32858"/>
    <cellStyle name="Note 2 3 3 2 2 2 3" xfId="24169"/>
    <cellStyle name="Note 2 3 3 2 2 2 3 2" xfId="33849"/>
    <cellStyle name="Note 2 3 3 2 2 2 4" xfId="19051"/>
    <cellStyle name="Note 2 3 3 2 2 2 4 2" xfId="28731"/>
    <cellStyle name="Note 2 3 3 2 2 2 5" xfId="27100"/>
    <cellStyle name="Note 2 3 3 2 2 2 6" xfId="27302"/>
    <cellStyle name="Note 2 3 3 2 2 3" xfId="18299"/>
    <cellStyle name="Note 2 3 3 2 2 3 2" xfId="23859"/>
    <cellStyle name="Note 2 3 3 2 2 3 2 2" xfId="33539"/>
    <cellStyle name="Note 2 3 3 2 2 3 3" xfId="20218"/>
    <cellStyle name="Note 2 3 3 2 2 3 3 2" xfId="29898"/>
    <cellStyle name="Note 2 3 3 2 2 3 4" xfId="24720"/>
    <cellStyle name="Note 2 3 3 2 2 3 4 2" xfId="34400"/>
    <cellStyle name="Note 2 3 3 2 2 3 5" xfId="27983"/>
    <cellStyle name="Note 2 3 3 2 2 4" xfId="22354"/>
    <cellStyle name="Note 2 3 3 2 2 4 2" xfId="32034"/>
    <cellStyle name="Note 2 3 3 2 2 5" xfId="21643"/>
    <cellStyle name="Note 2 3 3 2 2 5 2" xfId="31323"/>
    <cellStyle name="Note 2 3 3 2 2 6" xfId="20116"/>
    <cellStyle name="Note 2 3 3 2 2 6 2" xfId="29796"/>
    <cellStyle name="Note 2 3 3 2 2 7" xfId="25440"/>
    <cellStyle name="Note 2 3 3 2 3" xfId="16614"/>
    <cellStyle name="Note 2 3 3 2 3 2" xfId="17382"/>
    <cellStyle name="Note 2 3 3 2 3 2 2" xfId="22942"/>
    <cellStyle name="Note 2 3 3 2 3 2 2 2" xfId="32622"/>
    <cellStyle name="Note 2 3 3 2 3 2 3" xfId="19448"/>
    <cellStyle name="Note 2 3 3 2 3 2 3 2" xfId="29128"/>
    <cellStyle name="Note 2 3 3 2 3 2 4" xfId="24224"/>
    <cellStyle name="Note 2 3 3 2 3 2 4 2" xfId="33904"/>
    <cellStyle name="Note 2 3 3 2 3 2 5" xfId="26864"/>
    <cellStyle name="Note 2 3 3 2 3 2 6" xfId="25197"/>
    <cellStyle name="Note 2 3 3 2 3 3" xfId="18063"/>
    <cellStyle name="Note 2 3 3 2 3 3 2" xfId="23623"/>
    <cellStyle name="Note 2 3 3 2 3 3 2 2" xfId="33303"/>
    <cellStyle name="Note 2 3 3 2 3 3 3" xfId="22415"/>
    <cellStyle name="Note 2 3 3 2 3 3 3 2" xfId="32095"/>
    <cellStyle name="Note 2 3 3 2 3 3 4" xfId="18362"/>
    <cellStyle name="Note 2 3 3 2 3 3 4 2" xfId="28042"/>
    <cellStyle name="Note 2 3 3 2 3 3 5" xfId="27747"/>
    <cellStyle name="Note 2 3 3 2 3 4" xfId="22118"/>
    <cellStyle name="Note 2 3 3 2 3 4 2" xfId="31798"/>
    <cellStyle name="Note 2 3 3 2 3 5" xfId="18577"/>
    <cellStyle name="Note 2 3 3 2 3 5 2" xfId="28257"/>
    <cellStyle name="Note 2 3 3 2 3 6" xfId="24277"/>
    <cellStyle name="Note 2 3 3 2 3 6 2" xfId="33957"/>
    <cellStyle name="Note 2 3 3 2 3 7" xfId="25388"/>
    <cellStyle name="Note 2 3 3 2 4" xfId="17320"/>
    <cellStyle name="Note 2 3 3 2 4 2" xfId="22880"/>
    <cellStyle name="Note 2 3 3 2 4 2 2" xfId="32560"/>
    <cellStyle name="Note 2 3 3 2 4 3" xfId="18428"/>
    <cellStyle name="Note 2 3 3 2 4 3 2" xfId="28108"/>
    <cellStyle name="Note 2 3 3 2 4 4" xfId="21450"/>
    <cellStyle name="Note 2 3 3 2 4 4 2" xfId="31130"/>
    <cellStyle name="Note 2 3 3 2 4 5" xfId="26811"/>
    <cellStyle name="Note 2 3 3 2 4 6" xfId="27224"/>
    <cellStyle name="Note 2 3 3 2 5" xfId="17793"/>
    <cellStyle name="Note 2 3 3 2 5 2" xfId="23353"/>
    <cellStyle name="Note 2 3 3 2 5 2 2" xfId="33033"/>
    <cellStyle name="Note 2 3 3 2 5 3" xfId="19172"/>
    <cellStyle name="Note 2 3 3 2 5 3 2" xfId="28852"/>
    <cellStyle name="Note 2 3 3 2 5 4" xfId="21123"/>
    <cellStyle name="Note 2 3 3 2 5 4 2" xfId="30803"/>
    <cellStyle name="Note 2 3 3 2 5 5" xfId="27477"/>
    <cellStyle name="Note 2 3 3 2 6" xfId="21848"/>
    <cellStyle name="Note 2 3 3 2 6 2" xfId="31528"/>
    <cellStyle name="Note 2 3 3 2 7" xfId="19668"/>
    <cellStyle name="Note 2 3 3 2 7 2" xfId="29348"/>
    <cellStyle name="Note 2 3 3 2 8" xfId="19897"/>
    <cellStyle name="Note 2 3 3 2 8 2" xfId="29577"/>
    <cellStyle name="Note 2 3 3 2 9" xfId="26289"/>
    <cellStyle name="Note 2 3 3 3" xfId="16166"/>
    <cellStyle name="Note 2 3 3 3 2" xfId="17506"/>
    <cellStyle name="Note 2 3 3 3 2 2" xfId="23066"/>
    <cellStyle name="Note 2 3 3 3 2 2 2" xfId="32746"/>
    <cellStyle name="Note 2 3 3 3 2 3" xfId="19560"/>
    <cellStyle name="Note 2 3 3 3 2 3 2" xfId="29240"/>
    <cellStyle name="Note 2 3 3 3 2 4" xfId="18622"/>
    <cellStyle name="Note 2 3 3 3 2 4 2" xfId="28302"/>
    <cellStyle name="Note 2 3 3 3 2 5" xfId="26988"/>
    <cellStyle name="Note 2 3 3 3 2 6" xfId="25077"/>
    <cellStyle name="Note 2 3 3 3 3" xfId="18187"/>
    <cellStyle name="Note 2 3 3 3 3 2" xfId="23747"/>
    <cellStyle name="Note 2 3 3 3 3 2 2" xfId="33427"/>
    <cellStyle name="Note 2 3 3 3 3 3" xfId="20331"/>
    <cellStyle name="Note 2 3 3 3 3 3 2" xfId="30011"/>
    <cellStyle name="Note 2 3 3 3 3 4" xfId="24971"/>
    <cellStyle name="Note 2 3 3 3 3 4 2" xfId="34651"/>
    <cellStyle name="Note 2 3 3 3 3 5" xfId="27871"/>
    <cellStyle name="Note 2 3 3 3 4" xfId="22242"/>
    <cellStyle name="Note 2 3 3 3 4 2" xfId="31922"/>
    <cellStyle name="Note 2 3 3 3 5" xfId="21112"/>
    <cellStyle name="Note 2 3 3 3 5 2" xfId="30792"/>
    <cellStyle name="Note 2 3 3 3 6" xfId="21346"/>
    <cellStyle name="Note 2 3 3 3 6 2" xfId="31026"/>
    <cellStyle name="Note 2 3 3 3 7" xfId="25543"/>
    <cellStyle name="Note 2 3 3 4" xfId="16502"/>
    <cellStyle name="Note 2 3 3 4 2" xfId="16960"/>
    <cellStyle name="Note 2 3 3 4 2 2" xfId="22513"/>
    <cellStyle name="Note 2 3 3 4 2 2 2" xfId="32193"/>
    <cellStyle name="Note 2 3 3 4 2 3" xfId="18882"/>
    <cellStyle name="Note 2 3 3 4 2 3 2" xfId="28562"/>
    <cellStyle name="Note 2 3 3 4 2 4" xfId="18482"/>
    <cellStyle name="Note 2 3 3 4 2 4 2" xfId="28162"/>
    <cellStyle name="Note 2 3 3 4 2 5" xfId="26495"/>
    <cellStyle name="Note 2 3 3 4 2 6" xfId="26197"/>
    <cellStyle name="Note 2 3 3 4 3" xfId="17951"/>
    <cellStyle name="Note 2 3 3 4 3 2" xfId="23511"/>
    <cellStyle name="Note 2 3 3 4 3 2 2" xfId="33191"/>
    <cellStyle name="Note 2 3 3 4 3 3" xfId="19591"/>
    <cellStyle name="Note 2 3 3 4 3 3 2" xfId="29271"/>
    <cellStyle name="Note 2 3 3 4 3 4" xfId="18781"/>
    <cellStyle name="Note 2 3 3 4 3 4 2" xfId="28461"/>
    <cellStyle name="Note 2 3 3 4 3 5" xfId="27635"/>
    <cellStyle name="Note 2 3 3 4 4" xfId="22006"/>
    <cellStyle name="Note 2 3 3 4 4 2" xfId="31686"/>
    <cellStyle name="Note 2 3 3 4 5" xfId="19916"/>
    <cellStyle name="Note 2 3 3 4 5 2" xfId="29596"/>
    <cellStyle name="Note 2 3 3 4 6" xfId="21463"/>
    <cellStyle name="Note 2 3 3 4 6 2" xfId="31143"/>
    <cellStyle name="Note 2 3 3 4 7" xfId="25427"/>
    <cellStyle name="Note 2 3 3 5" xfId="17194"/>
    <cellStyle name="Note 2 3 3 5 2" xfId="22747"/>
    <cellStyle name="Note 2 3 3 5 2 2" xfId="32427"/>
    <cellStyle name="Note 2 3 3 5 3" xfId="18736"/>
    <cellStyle name="Note 2 3 3 5 3 2" xfId="28416"/>
    <cellStyle name="Note 2 3 3 5 4" xfId="24620"/>
    <cellStyle name="Note 2 3 3 5 4 2" xfId="34300"/>
    <cellStyle name="Note 2 3 3 5 5" xfId="26714"/>
    <cellStyle name="Note 2 3 3 5 6" xfId="26363"/>
    <cellStyle name="Note 2 3 3 6" xfId="17681"/>
    <cellStyle name="Note 2 3 3 6 2" xfId="23241"/>
    <cellStyle name="Note 2 3 3 6 2 2" xfId="32921"/>
    <cellStyle name="Note 2 3 3 6 3" xfId="23965"/>
    <cellStyle name="Note 2 3 3 6 3 2" xfId="33645"/>
    <cellStyle name="Note 2 3 3 6 4" xfId="19782"/>
    <cellStyle name="Note 2 3 3 6 4 2" xfId="29462"/>
    <cellStyle name="Note 2 3 3 6 5" xfId="27365"/>
    <cellStyle name="Note 2 3 3 7" xfId="21732"/>
    <cellStyle name="Note 2 3 3 7 2" xfId="31412"/>
    <cellStyle name="Note 2 3 3 8" xfId="23980"/>
    <cellStyle name="Note 2 3 3 8 2" xfId="33660"/>
    <cellStyle name="Note 2 3 3 9" xfId="21633"/>
    <cellStyle name="Note 2 3 3 9 2" xfId="31313"/>
    <cellStyle name="Note 2 3 4" xfId="16236"/>
    <cellStyle name="Note 2 3 4 2" xfId="16734"/>
    <cellStyle name="Note 2 3 4 2 2" xfId="17576"/>
    <cellStyle name="Note 2 3 4 2 2 2" xfId="23136"/>
    <cellStyle name="Note 2 3 4 2 2 2 2" xfId="32816"/>
    <cellStyle name="Note 2 3 4 2 2 3" xfId="21022"/>
    <cellStyle name="Note 2 3 4 2 2 3 2" xfId="30702"/>
    <cellStyle name="Note 2 3 4 2 2 4" xfId="18414"/>
    <cellStyle name="Note 2 3 4 2 2 4 2" xfId="28094"/>
    <cellStyle name="Note 2 3 4 2 2 5" xfId="27058"/>
    <cellStyle name="Note 2 3 4 2 2 6" xfId="27260"/>
    <cellStyle name="Note 2 3 4 2 3" xfId="18257"/>
    <cellStyle name="Note 2 3 4 2 3 2" xfId="23817"/>
    <cellStyle name="Note 2 3 4 2 3 2 2" xfId="33497"/>
    <cellStyle name="Note 2 3 4 2 3 3" xfId="24225"/>
    <cellStyle name="Note 2 3 4 2 3 3 2" xfId="33905"/>
    <cellStyle name="Note 2 3 4 2 3 4" xfId="24828"/>
    <cellStyle name="Note 2 3 4 2 3 4 2" xfId="34508"/>
    <cellStyle name="Note 2 3 4 2 3 5" xfId="27941"/>
    <cellStyle name="Note 2 3 4 2 4" xfId="22312"/>
    <cellStyle name="Note 2 3 4 2 4 2" xfId="31992"/>
    <cellStyle name="Note 2 3 4 2 5" xfId="21231"/>
    <cellStyle name="Note 2 3 4 2 5 2" xfId="30911"/>
    <cellStyle name="Note 2 3 4 2 6" xfId="20446"/>
    <cellStyle name="Note 2 3 4 2 6 2" xfId="30126"/>
    <cellStyle name="Note 2 3 4 2 7" xfId="26122"/>
    <cellStyle name="Note 2 3 4 3" xfId="16572"/>
    <cellStyle name="Note 2 3 4 3 2" xfId="17013"/>
    <cellStyle name="Note 2 3 4 3 2 2" xfId="22566"/>
    <cellStyle name="Note 2 3 4 3 2 2 2" xfId="32246"/>
    <cellStyle name="Note 2 3 4 3 2 3" xfId="21066"/>
    <cellStyle name="Note 2 3 4 3 2 3 2" xfId="30746"/>
    <cellStyle name="Note 2 3 4 3 2 4" xfId="20456"/>
    <cellStyle name="Note 2 3 4 3 2 4 2" xfId="30136"/>
    <cellStyle name="Note 2 3 4 3 2 5" xfId="26548"/>
    <cellStyle name="Note 2 3 4 3 2 6" xfId="26312"/>
    <cellStyle name="Note 2 3 4 3 3" xfId="18021"/>
    <cellStyle name="Note 2 3 4 3 3 2" xfId="23581"/>
    <cellStyle name="Note 2 3 4 3 3 2 2" xfId="33261"/>
    <cellStyle name="Note 2 3 4 3 3 3" xfId="19968"/>
    <cellStyle name="Note 2 3 4 3 3 3 2" xfId="29648"/>
    <cellStyle name="Note 2 3 4 3 3 4" xfId="21148"/>
    <cellStyle name="Note 2 3 4 3 3 4 2" xfId="30828"/>
    <cellStyle name="Note 2 3 4 3 3 5" xfId="27705"/>
    <cellStyle name="Note 2 3 4 3 4" xfId="22076"/>
    <cellStyle name="Note 2 3 4 3 4 2" xfId="31756"/>
    <cellStyle name="Note 2 3 4 3 5" xfId="18404"/>
    <cellStyle name="Note 2 3 4 3 5 2" xfId="28084"/>
    <cellStyle name="Note 2 3 4 3 6" xfId="21169"/>
    <cellStyle name="Note 2 3 4 3 6 2" xfId="30849"/>
    <cellStyle name="Note 2 3 4 3 7" xfId="25508"/>
    <cellStyle name="Note 2 3 4 4" xfId="17011"/>
    <cellStyle name="Note 2 3 4 4 2" xfId="22564"/>
    <cellStyle name="Note 2 3 4 4 2 2" xfId="32244"/>
    <cellStyle name="Note 2 3 4 4 3" xfId="20772"/>
    <cellStyle name="Note 2 3 4 4 3 2" xfId="30452"/>
    <cellStyle name="Note 2 3 4 4 4" xfId="20158"/>
    <cellStyle name="Note 2 3 4 4 4 2" xfId="29838"/>
    <cellStyle name="Note 2 3 4 4 5" xfId="26546"/>
    <cellStyle name="Note 2 3 4 4 6" xfId="25448"/>
    <cellStyle name="Note 2 3 4 5" xfId="17751"/>
    <cellStyle name="Note 2 3 4 5 2" xfId="23311"/>
    <cellStyle name="Note 2 3 4 5 2 2" xfId="32991"/>
    <cellStyle name="Note 2 3 4 5 3" xfId="20732"/>
    <cellStyle name="Note 2 3 4 5 3 2" xfId="30412"/>
    <cellStyle name="Note 2 3 4 5 4" xfId="19366"/>
    <cellStyle name="Note 2 3 4 5 4 2" xfId="29046"/>
    <cellStyle name="Note 2 3 4 5 5" xfId="27435"/>
    <cellStyle name="Note 2 3 4 6" xfId="21802"/>
    <cellStyle name="Note 2 3 4 6 2" xfId="31482"/>
    <cellStyle name="Note 2 3 4 7" xfId="21436"/>
    <cellStyle name="Note 2 3 4 7 2" xfId="31116"/>
    <cellStyle name="Note 2 3 4 8" xfId="24811"/>
    <cellStyle name="Note 2 3 4 8 2" xfId="34491"/>
    <cellStyle name="Note 2 3 4 9" xfId="25506"/>
    <cellStyle name="Note 2 3 5" xfId="16400"/>
    <cellStyle name="Note 2 3 5 2" xfId="17070"/>
    <cellStyle name="Note 2 3 5 2 2" xfId="22623"/>
    <cellStyle name="Note 2 3 5 2 2 2" xfId="32303"/>
    <cellStyle name="Note 2 3 5 2 3" xfId="24050"/>
    <cellStyle name="Note 2 3 5 2 3 2" xfId="33730"/>
    <cellStyle name="Note 2 3 5 2 4" xfId="20710"/>
    <cellStyle name="Note 2 3 5 2 4 2" xfId="30390"/>
    <cellStyle name="Note 2 3 5 2 5" xfId="26605"/>
    <cellStyle name="Note 2 3 5 2 6" xfId="26056"/>
    <cellStyle name="Note 2 3 5 3" xfId="17849"/>
    <cellStyle name="Note 2 3 5 3 2" xfId="23409"/>
    <cellStyle name="Note 2 3 5 3 2 2" xfId="33089"/>
    <cellStyle name="Note 2 3 5 3 3" xfId="20858"/>
    <cellStyle name="Note 2 3 5 3 3 2" xfId="30538"/>
    <cellStyle name="Note 2 3 5 3 4" xfId="24848"/>
    <cellStyle name="Note 2 3 5 3 4 2" xfId="34528"/>
    <cellStyle name="Note 2 3 5 3 5" xfId="27533"/>
    <cellStyle name="Note 2 3 5 4" xfId="21904"/>
    <cellStyle name="Note 2 3 5 4 2" xfId="31584"/>
    <cellStyle name="Note 2 3 5 5" xfId="20749"/>
    <cellStyle name="Note 2 3 5 5 2" xfId="30429"/>
    <cellStyle name="Note 2 3 5 6" xfId="20475"/>
    <cellStyle name="Note 2 3 5 6 2" xfId="30155"/>
    <cellStyle name="Note 2 3 5 7" xfId="26238"/>
    <cellStyle name="Note 2 3 6" xfId="24549"/>
    <cellStyle name="Note 2 3 6 2" xfId="34229"/>
    <cellStyle name="Note 2 4" xfId="4262"/>
    <cellStyle name="Note 2 4 2" xfId="15989"/>
    <cellStyle name="Note 2 4 2 10" xfId="18871"/>
    <cellStyle name="Note 2 4 2 10 2" xfId="28551"/>
    <cellStyle name="Note 2 4 2 11" xfId="24944"/>
    <cellStyle name="Note 2 4 2 11 2" xfId="34624"/>
    <cellStyle name="Note 2 4 2 12" xfId="25964"/>
    <cellStyle name="Note 2 4 2 2" xfId="16081"/>
    <cellStyle name="Note 2 4 2 2 10" xfId="26000"/>
    <cellStyle name="Note 2 4 2 2 2" xfId="16327"/>
    <cellStyle name="Note 2 4 2 2 2 2" xfId="16797"/>
    <cellStyle name="Note 2 4 2 2 2 2 2" xfId="17667"/>
    <cellStyle name="Note 2 4 2 2 2 2 2 2" xfId="23227"/>
    <cellStyle name="Note 2 4 2 2 2 2 2 2 2" xfId="32907"/>
    <cellStyle name="Note 2 4 2 2 2 2 2 3" xfId="20643"/>
    <cellStyle name="Note 2 4 2 2 2 2 2 3 2" xfId="30323"/>
    <cellStyle name="Note 2 4 2 2 2 2 2 4" xfId="24279"/>
    <cellStyle name="Note 2 4 2 2 2 2 2 4 2" xfId="33959"/>
    <cellStyle name="Note 2 4 2 2 2 2 2 5" xfId="27149"/>
    <cellStyle name="Note 2 4 2 2 2 2 2 6" xfId="27351"/>
    <cellStyle name="Note 2 4 2 2 2 2 3" xfId="18348"/>
    <cellStyle name="Note 2 4 2 2 2 2 3 2" xfId="23908"/>
    <cellStyle name="Note 2 4 2 2 2 2 3 2 2" xfId="33588"/>
    <cellStyle name="Note 2 4 2 2 2 2 3 3" xfId="24608"/>
    <cellStyle name="Note 2 4 2 2 2 2 3 3 2" xfId="34288"/>
    <cellStyle name="Note 2 4 2 2 2 2 3 4" xfId="24818"/>
    <cellStyle name="Note 2 4 2 2 2 2 3 4 2" xfId="34498"/>
    <cellStyle name="Note 2 4 2 2 2 2 3 5" xfId="28032"/>
    <cellStyle name="Note 2 4 2 2 2 2 4" xfId="22403"/>
    <cellStyle name="Note 2 4 2 2 2 2 4 2" xfId="32083"/>
    <cellStyle name="Note 2 4 2 2 2 2 5" xfId="19573"/>
    <cellStyle name="Note 2 4 2 2 2 2 5 2" xfId="29253"/>
    <cellStyle name="Note 2 4 2 2 2 2 6" xfId="20459"/>
    <cellStyle name="Note 2 4 2 2 2 2 6 2" xfId="30139"/>
    <cellStyle name="Note 2 4 2 2 2 2 7" xfId="25393"/>
    <cellStyle name="Note 2 4 2 2 2 3" xfId="16663"/>
    <cellStyle name="Note 2 4 2 2 2 3 2" xfId="17431"/>
    <cellStyle name="Note 2 4 2 2 2 3 2 2" xfId="22991"/>
    <cellStyle name="Note 2 4 2 2 2 3 2 2 2" xfId="32671"/>
    <cellStyle name="Note 2 4 2 2 2 3 2 3" xfId="19866"/>
    <cellStyle name="Note 2 4 2 2 2 3 2 3 2" xfId="29546"/>
    <cellStyle name="Note 2 4 2 2 2 3 2 4" xfId="19707"/>
    <cellStyle name="Note 2 4 2 2 2 3 2 4 2" xfId="29387"/>
    <cellStyle name="Note 2 4 2 2 2 3 2 5" xfId="26913"/>
    <cellStyle name="Note 2 4 2 2 2 3 2 6" xfId="25190"/>
    <cellStyle name="Note 2 4 2 2 2 3 3" xfId="18112"/>
    <cellStyle name="Note 2 4 2 2 2 3 3 2" xfId="23672"/>
    <cellStyle name="Note 2 4 2 2 2 3 3 2 2" xfId="33352"/>
    <cellStyle name="Note 2 4 2 2 2 3 3 3" xfId="20265"/>
    <cellStyle name="Note 2 4 2 2 2 3 3 3 2" xfId="29945"/>
    <cellStyle name="Note 2 4 2 2 2 3 3 4" xfId="20522"/>
    <cellStyle name="Note 2 4 2 2 2 3 3 4 2" xfId="30202"/>
    <cellStyle name="Note 2 4 2 2 2 3 3 5" xfId="27796"/>
    <cellStyle name="Note 2 4 2 2 2 3 4" xfId="22167"/>
    <cellStyle name="Note 2 4 2 2 2 3 4 2" xfId="31847"/>
    <cellStyle name="Note 2 4 2 2 2 3 5" xfId="21610"/>
    <cellStyle name="Note 2 4 2 2 2 3 5 2" xfId="31290"/>
    <cellStyle name="Note 2 4 2 2 2 3 6" xfId="18608"/>
    <cellStyle name="Note 2 4 2 2 2 3 6 2" xfId="28288"/>
    <cellStyle name="Note 2 4 2 2 2 3 7" xfId="25914"/>
    <cellStyle name="Note 2 4 2 2 2 4" xfId="17049"/>
    <cellStyle name="Note 2 4 2 2 2 4 2" xfId="22602"/>
    <cellStyle name="Note 2 4 2 2 2 4 2 2" xfId="32282"/>
    <cellStyle name="Note 2 4 2 2 2 4 3" xfId="19402"/>
    <cellStyle name="Note 2 4 2 2 2 4 3 2" xfId="29082"/>
    <cellStyle name="Note 2 4 2 2 2 4 4" xfId="18430"/>
    <cellStyle name="Note 2 4 2 2 2 4 4 2" xfId="28110"/>
    <cellStyle name="Note 2 4 2 2 2 4 5" xfId="26584"/>
    <cellStyle name="Note 2 4 2 2 2 4 6" xfId="25753"/>
    <cellStyle name="Note 2 4 2 2 2 5" xfId="17842"/>
    <cellStyle name="Note 2 4 2 2 2 5 2" xfId="23402"/>
    <cellStyle name="Note 2 4 2 2 2 5 2 2" xfId="33082"/>
    <cellStyle name="Note 2 4 2 2 2 5 3" xfId="20296"/>
    <cellStyle name="Note 2 4 2 2 2 5 3 2" xfId="29976"/>
    <cellStyle name="Note 2 4 2 2 2 5 4" xfId="20947"/>
    <cellStyle name="Note 2 4 2 2 2 5 4 2" xfId="30627"/>
    <cellStyle name="Note 2 4 2 2 2 5 5" xfId="27526"/>
    <cellStyle name="Note 2 4 2 2 2 6" xfId="21897"/>
    <cellStyle name="Note 2 4 2 2 2 6 2" xfId="31577"/>
    <cellStyle name="Note 2 4 2 2 2 7" xfId="20833"/>
    <cellStyle name="Note 2 4 2 2 2 7 2" xfId="30513"/>
    <cellStyle name="Note 2 4 2 2 2 8" xfId="24861"/>
    <cellStyle name="Note 2 4 2 2 2 8 2" xfId="34541"/>
    <cellStyle name="Note 2 4 2 2 2 9" xfId="25875"/>
    <cellStyle name="Note 2 4 2 2 3" xfId="16270"/>
    <cellStyle name="Note 2 4 2 2 3 2" xfId="17610"/>
    <cellStyle name="Note 2 4 2 2 3 2 2" xfId="23170"/>
    <cellStyle name="Note 2 4 2 2 3 2 2 2" xfId="32850"/>
    <cellStyle name="Note 2 4 2 2 3 2 3" xfId="18829"/>
    <cellStyle name="Note 2 4 2 2 3 2 3 2" xfId="28509"/>
    <cellStyle name="Note 2 4 2 2 3 2 4" xfId="19532"/>
    <cellStyle name="Note 2 4 2 2 3 2 4 2" xfId="29212"/>
    <cellStyle name="Note 2 4 2 2 3 2 5" xfId="27092"/>
    <cellStyle name="Note 2 4 2 2 3 2 6" xfId="27294"/>
    <cellStyle name="Note 2 4 2 2 3 3" xfId="18291"/>
    <cellStyle name="Note 2 4 2 2 3 3 2" xfId="23851"/>
    <cellStyle name="Note 2 4 2 2 3 3 2 2" xfId="33531"/>
    <cellStyle name="Note 2 4 2 2 3 3 3" xfId="24002"/>
    <cellStyle name="Note 2 4 2 2 3 3 3 2" xfId="33682"/>
    <cellStyle name="Note 2 4 2 2 3 3 4" xfId="24813"/>
    <cellStyle name="Note 2 4 2 2 3 3 4 2" xfId="34493"/>
    <cellStyle name="Note 2 4 2 2 3 3 5" xfId="27975"/>
    <cellStyle name="Note 2 4 2 2 3 4" xfId="22346"/>
    <cellStyle name="Note 2 4 2 2 3 4 2" xfId="32026"/>
    <cellStyle name="Note 2 4 2 2 3 5" xfId="20546"/>
    <cellStyle name="Note 2 4 2 2 3 5 2" xfId="30226"/>
    <cellStyle name="Note 2 4 2 2 3 6" xfId="19246"/>
    <cellStyle name="Note 2 4 2 2 3 6 2" xfId="28926"/>
    <cellStyle name="Note 2 4 2 2 3 7" xfId="25471"/>
    <cellStyle name="Note 2 4 2 2 4" xfId="16606"/>
    <cellStyle name="Note 2 4 2 2 4 2" xfId="17374"/>
    <cellStyle name="Note 2 4 2 2 4 2 2" xfId="22934"/>
    <cellStyle name="Note 2 4 2 2 4 2 2 2" xfId="32614"/>
    <cellStyle name="Note 2 4 2 2 4 2 3" xfId="19961"/>
    <cellStyle name="Note 2 4 2 2 4 2 3 2" xfId="29641"/>
    <cellStyle name="Note 2 4 2 2 4 2 4" xfId="21171"/>
    <cellStyle name="Note 2 4 2 2 4 2 4 2" xfId="30851"/>
    <cellStyle name="Note 2 4 2 2 4 2 5" xfId="26856"/>
    <cellStyle name="Note 2 4 2 2 4 2 6" xfId="25258"/>
    <cellStyle name="Note 2 4 2 2 4 3" xfId="18055"/>
    <cellStyle name="Note 2 4 2 2 4 3 2" xfId="23615"/>
    <cellStyle name="Note 2 4 2 2 4 3 2 2" xfId="33295"/>
    <cellStyle name="Note 2 4 2 2 4 3 3" xfId="19994"/>
    <cellStyle name="Note 2 4 2 2 4 3 3 2" xfId="29674"/>
    <cellStyle name="Note 2 4 2 2 4 3 4" xfId="20355"/>
    <cellStyle name="Note 2 4 2 2 4 3 4 2" xfId="30035"/>
    <cellStyle name="Note 2 4 2 2 4 3 5" xfId="27739"/>
    <cellStyle name="Note 2 4 2 2 4 4" xfId="22110"/>
    <cellStyle name="Note 2 4 2 2 4 4 2" xfId="31790"/>
    <cellStyle name="Note 2 4 2 2 4 5" xfId="19736"/>
    <cellStyle name="Note 2 4 2 2 4 5 2" xfId="29416"/>
    <cellStyle name="Note 2 4 2 2 4 6" xfId="24102"/>
    <cellStyle name="Note 2 4 2 2 4 6 2" xfId="33782"/>
    <cellStyle name="Note 2 4 2 2 4 7" xfId="25293"/>
    <cellStyle name="Note 2 4 2 2 5" xfId="17270"/>
    <cellStyle name="Note 2 4 2 2 5 2" xfId="22822"/>
    <cellStyle name="Note 2 4 2 2 5 2 2" xfId="32502"/>
    <cellStyle name="Note 2 4 2 2 5 3" xfId="20532"/>
    <cellStyle name="Note 2 4 2 2 5 3 2" xfId="30212"/>
    <cellStyle name="Note 2 4 2 2 5 4" xfId="21379"/>
    <cellStyle name="Note 2 4 2 2 5 4 2" xfId="31059"/>
    <cellStyle name="Note 2 4 2 2 5 5" xfId="26776"/>
    <cellStyle name="Note 2 4 2 2 5 6" xfId="27215"/>
    <cellStyle name="Note 2 4 2 2 6" xfId="17785"/>
    <cellStyle name="Note 2 4 2 2 6 2" xfId="23345"/>
    <cellStyle name="Note 2 4 2 2 6 2 2" xfId="33025"/>
    <cellStyle name="Note 2 4 2 2 6 3" xfId="23951"/>
    <cellStyle name="Note 2 4 2 2 6 3 2" xfId="33631"/>
    <cellStyle name="Note 2 4 2 2 6 4" xfId="19404"/>
    <cellStyle name="Note 2 4 2 2 6 4 2" xfId="29084"/>
    <cellStyle name="Note 2 4 2 2 6 5" xfId="27469"/>
    <cellStyle name="Note 2 4 2 2 7" xfId="21838"/>
    <cellStyle name="Note 2 4 2 2 7 2" xfId="31518"/>
    <cellStyle name="Note 2 4 2 2 8" xfId="18910"/>
    <cellStyle name="Note 2 4 2 2 8 2" xfId="28590"/>
    <cellStyle name="Note 2 4 2 2 9" xfId="20059"/>
    <cellStyle name="Note 2 4 2 2 9 2" xfId="29739"/>
    <cellStyle name="Note 2 4 2 3" xfId="16237"/>
    <cellStyle name="Note 2 4 2 3 2" xfId="16735"/>
    <cellStyle name="Note 2 4 2 3 2 2" xfId="17577"/>
    <cellStyle name="Note 2 4 2 3 2 2 2" xfId="23137"/>
    <cellStyle name="Note 2 4 2 3 2 2 2 2" xfId="32817"/>
    <cellStyle name="Note 2 4 2 3 2 2 3" xfId="18776"/>
    <cellStyle name="Note 2 4 2 3 2 2 3 2" xfId="28456"/>
    <cellStyle name="Note 2 4 2 3 2 2 4" xfId="18575"/>
    <cellStyle name="Note 2 4 2 3 2 2 4 2" xfId="28255"/>
    <cellStyle name="Note 2 4 2 3 2 2 5" xfId="27059"/>
    <cellStyle name="Note 2 4 2 3 2 2 6" xfId="27261"/>
    <cellStyle name="Note 2 4 2 3 2 3" xfId="18258"/>
    <cellStyle name="Note 2 4 2 3 2 3 2" xfId="23818"/>
    <cellStyle name="Note 2 4 2 3 2 3 2 2" xfId="33498"/>
    <cellStyle name="Note 2 4 2 3 2 3 3" xfId="24290"/>
    <cellStyle name="Note 2 4 2 3 2 3 3 2" xfId="33970"/>
    <cellStyle name="Note 2 4 2 3 2 3 4" xfId="24695"/>
    <cellStyle name="Note 2 4 2 3 2 3 4 2" xfId="34375"/>
    <cellStyle name="Note 2 4 2 3 2 3 5" xfId="27942"/>
    <cellStyle name="Note 2 4 2 3 2 4" xfId="22313"/>
    <cellStyle name="Note 2 4 2 3 2 4 2" xfId="31993"/>
    <cellStyle name="Note 2 4 2 3 2 5" xfId="18516"/>
    <cellStyle name="Note 2 4 2 3 2 5 2" xfId="28196"/>
    <cellStyle name="Note 2 4 2 3 2 6" xfId="24112"/>
    <cellStyle name="Note 2 4 2 3 2 6 2" xfId="33792"/>
    <cellStyle name="Note 2 4 2 3 2 7" xfId="25581"/>
    <cellStyle name="Note 2 4 2 3 3" xfId="16573"/>
    <cellStyle name="Note 2 4 2 3 3 2" xfId="16983"/>
    <cellStyle name="Note 2 4 2 3 3 2 2" xfId="22536"/>
    <cellStyle name="Note 2 4 2 3 3 2 2 2" xfId="32216"/>
    <cellStyle name="Note 2 4 2 3 3 2 3" xfId="21028"/>
    <cellStyle name="Note 2 4 2 3 3 2 3 2" xfId="30708"/>
    <cellStyle name="Note 2 4 2 3 3 2 4" xfId="24103"/>
    <cellStyle name="Note 2 4 2 3 3 2 4 2" xfId="33783"/>
    <cellStyle name="Note 2 4 2 3 3 2 5" xfId="26518"/>
    <cellStyle name="Note 2 4 2 3 3 2 6" xfId="25899"/>
    <cellStyle name="Note 2 4 2 3 3 3" xfId="18022"/>
    <cellStyle name="Note 2 4 2 3 3 3 2" xfId="23582"/>
    <cellStyle name="Note 2 4 2 3 3 3 2 2" xfId="33262"/>
    <cellStyle name="Note 2 4 2 3 3 3 3" xfId="19601"/>
    <cellStyle name="Note 2 4 2 3 3 3 3 2" xfId="29281"/>
    <cellStyle name="Note 2 4 2 3 3 3 4" xfId="21399"/>
    <cellStyle name="Note 2 4 2 3 3 3 4 2" xfId="31079"/>
    <cellStyle name="Note 2 4 2 3 3 3 5" xfId="27706"/>
    <cellStyle name="Note 2 4 2 3 3 4" xfId="22077"/>
    <cellStyle name="Note 2 4 2 3 3 4 2" xfId="31757"/>
    <cellStyle name="Note 2 4 2 3 3 5" xfId="19505"/>
    <cellStyle name="Note 2 4 2 3 3 5 2" xfId="29185"/>
    <cellStyle name="Note 2 4 2 3 3 6" xfId="20557"/>
    <cellStyle name="Note 2 4 2 3 3 6 2" xfId="30237"/>
    <cellStyle name="Note 2 4 2 3 3 7" xfId="25380"/>
    <cellStyle name="Note 2 4 2 3 4" xfId="17010"/>
    <cellStyle name="Note 2 4 2 3 4 2" xfId="22563"/>
    <cellStyle name="Note 2 4 2 3 4 2 2" xfId="32243"/>
    <cellStyle name="Note 2 4 2 3 4 3" xfId="19503"/>
    <cellStyle name="Note 2 4 2 3 4 3 2" xfId="29183"/>
    <cellStyle name="Note 2 4 2 3 4 4" xfId="20769"/>
    <cellStyle name="Note 2 4 2 3 4 4 2" xfId="30449"/>
    <cellStyle name="Note 2 4 2 3 4 5" xfId="26545"/>
    <cellStyle name="Note 2 4 2 3 4 6" xfId="25699"/>
    <cellStyle name="Note 2 4 2 3 5" xfId="17752"/>
    <cellStyle name="Note 2 4 2 3 5 2" xfId="23312"/>
    <cellStyle name="Note 2 4 2 3 5 2 2" xfId="32992"/>
    <cellStyle name="Note 2 4 2 3 5 3" xfId="18661"/>
    <cellStyle name="Note 2 4 2 3 5 3 2" xfId="28341"/>
    <cellStyle name="Note 2 4 2 3 5 4" xfId="24101"/>
    <cellStyle name="Note 2 4 2 3 5 4 2" xfId="33781"/>
    <cellStyle name="Note 2 4 2 3 5 5" xfId="27436"/>
    <cellStyle name="Note 2 4 2 3 6" xfId="21803"/>
    <cellStyle name="Note 2 4 2 3 6 2" xfId="31483"/>
    <cellStyle name="Note 2 4 2 3 7" xfId="24160"/>
    <cellStyle name="Note 2 4 2 3 7 2" xfId="33840"/>
    <cellStyle name="Note 2 4 2 3 8" xfId="24650"/>
    <cellStyle name="Note 2 4 2 3 8 2" xfId="34330"/>
    <cellStyle name="Note 2 4 2 3 9" xfId="25378"/>
    <cellStyle name="Note 2 4 2 4" xfId="16149"/>
    <cellStyle name="Note 2 4 2 4 2" xfId="16694"/>
    <cellStyle name="Note 2 4 2 4 2 2" xfId="17496"/>
    <cellStyle name="Note 2 4 2 4 2 2 2" xfId="23056"/>
    <cellStyle name="Note 2 4 2 4 2 2 2 2" xfId="32736"/>
    <cellStyle name="Note 2 4 2 4 2 2 3" xfId="19149"/>
    <cellStyle name="Note 2 4 2 4 2 2 3 2" xfId="28829"/>
    <cellStyle name="Note 2 4 2 4 2 2 4" xfId="19638"/>
    <cellStyle name="Note 2 4 2 4 2 2 4 2" xfId="29318"/>
    <cellStyle name="Note 2 4 2 4 2 2 5" xfId="26978"/>
    <cellStyle name="Note 2 4 2 4 2 2 6" xfId="25095"/>
    <cellStyle name="Note 2 4 2 4 2 3" xfId="18177"/>
    <cellStyle name="Note 2 4 2 4 2 3 2" xfId="23737"/>
    <cellStyle name="Note 2 4 2 4 2 3 2 2" xfId="33417"/>
    <cellStyle name="Note 2 4 2 4 2 3 3" xfId="24291"/>
    <cellStyle name="Note 2 4 2 4 2 3 3 2" xfId="33971"/>
    <cellStyle name="Note 2 4 2 4 2 3 4" xfId="24984"/>
    <cellStyle name="Note 2 4 2 4 2 3 4 2" xfId="34664"/>
    <cellStyle name="Note 2 4 2 4 2 3 5" xfId="27861"/>
    <cellStyle name="Note 2 4 2 4 2 4" xfId="22232"/>
    <cellStyle name="Note 2 4 2 4 2 4 2" xfId="31912"/>
    <cellStyle name="Note 2 4 2 4 2 5" xfId="21216"/>
    <cellStyle name="Note 2 4 2 4 2 5 2" xfId="30896"/>
    <cellStyle name="Note 2 4 2 4 2 6" xfId="18510"/>
    <cellStyle name="Note 2 4 2 4 2 6 2" xfId="28190"/>
    <cellStyle name="Note 2 4 2 4 2 7" xfId="26158"/>
    <cellStyle name="Note 2 4 2 4 3" xfId="16492"/>
    <cellStyle name="Note 2 4 2 4 3 2" xfId="16992"/>
    <cellStyle name="Note 2 4 2 4 3 2 2" xfId="22545"/>
    <cellStyle name="Note 2 4 2 4 3 2 2 2" xfId="32225"/>
    <cellStyle name="Note 2 4 2 4 3 2 3" xfId="21478"/>
    <cellStyle name="Note 2 4 2 4 3 2 3 2" xfId="31158"/>
    <cellStyle name="Note 2 4 2 4 3 2 4" xfId="20162"/>
    <cellStyle name="Note 2 4 2 4 3 2 4 2" xfId="29842"/>
    <cellStyle name="Note 2 4 2 4 3 2 5" xfId="26527"/>
    <cellStyle name="Note 2 4 2 4 3 2 6" xfId="25827"/>
    <cellStyle name="Note 2 4 2 4 3 3" xfId="17941"/>
    <cellStyle name="Note 2 4 2 4 3 3 2" xfId="23501"/>
    <cellStyle name="Note 2 4 2 4 3 3 2 2" xfId="33181"/>
    <cellStyle name="Note 2 4 2 4 3 3 3" xfId="18909"/>
    <cellStyle name="Note 2 4 2 4 3 3 3 2" xfId="28589"/>
    <cellStyle name="Note 2 4 2 4 3 3 4" xfId="24274"/>
    <cellStyle name="Note 2 4 2 4 3 3 4 2" xfId="33954"/>
    <cellStyle name="Note 2 4 2 4 3 3 5" xfId="27625"/>
    <cellStyle name="Note 2 4 2 4 3 4" xfId="21996"/>
    <cellStyle name="Note 2 4 2 4 3 4 2" xfId="31676"/>
    <cellStyle name="Note 2 4 2 4 3 5" xfId="24215"/>
    <cellStyle name="Note 2 4 2 4 3 5 2" xfId="33895"/>
    <cellStyle name="Note 2 4 2 4 3 6" xfId="19305"/>
    <cellStyle name="Note 2 4 2 4 3 6 2" xfId="28985"/>
    <cellStyle name="Note 2 4 2 4 3 7" xfId="25589"/>
    <cellStyle name="Note 2 4 2 4 4" xfId="17222"/>
    <cellStyle name="Note 2 4 2 4 4 2" xfId="22775"/>
    <cellStyle name="Note 2 4 2 4 4 2 2" xfId="32455"/>
    <cellStyle name="Note 2 4 2 4 4 3" xfId="19388"/>
    <cellStyle name="Note 2 4 2 4 4 3 2" xfId="29068"/>
    <cellStyle name="Note 2 4 2 4 4 4" xfId="21219"/>
    <cellStyle name="Note 2 4 2 4 4 4 2" xfId="30899"/>
    <cellStyle name="Note 2 4 2 4 4 5" xfId="26737"/>
    <cellStyle name="Note 2 4 2 4 4 6" xfId="27210"/>
    <cellStyle name="Note 2 4 2 4 5" xfId="17671"/>
    <cellStyle name="Note 2 4 2 4 5 2" xfId="23231"/>
    <cellStyle name="Note 2 4 2 4 5 2 2" xfId="32911"/>
    <cellStyle name="Note 2 4 2 4 5 3" xfId="19425"/>
    <cellStyle name="Note 2 4 2 4 5 3 2" xfId="29105"/>
    <cellStyle name="Note 2 4 2 4 5 4" xfId="19466"/>
    <cellStyle name="Note 2 4 2 4 5 4 2" xfId="29146"/>
    <cellStyle name="Note 2 4 2 4 5 5" xfId="27355"/>
    <cellStyle name="Note 2 4 2 4 6" xfId="21718"/>
    <cellStyle name="Note 2 4 2 4 6 2" xfId="31398"/>
    <cellStyle name="Note 2 4 2 4 7" xfId="24286"/>
    <cellStyle name="Note 2 4 2 4 7 2" xfId="33966"/>
    <cellStyle name="Note 2 4 2 4 8" xfId="19471"/>
    <cellStyle name="Note 2 4 2 4 8 2" xfId="29151"/>
    <cellStyle name="Note 2 4 2 4 9" xfId="26049"/>
    <cellStyle name="Note 2 4 2 5" xfId="16118"/>
    <cellStyle name="Note 2 4 2 5 2" xfId="17465"/>
    <cellStyle name="Note 2 4 2 5 2 2" xfId="23025"/>
    <cellStyle name="Note 2 4 2 5 2 2 2" xfId="32705"/>
    <cellStyle name="Note 2 4 2 5 2 3" xfId="21479"/>
    <cellStyle name="Note 2 4 2 5 2 3 2" xfId="31159"/>
    <cellStyle name="Note 2 4 2 5 2 4" xfId="18808"/>
    <cellStyle name="Note 2 4 2 5 2 4 2" xfId="28488"/>
    <cellStyle name="Note 2 4 2 5 2 5" xfId="26947"/>
    <cellStyle name="Note 2 4 2 5 2 6" xfId="25250"/>
    <cellStyle name="Note 2 4 2 5 3" xfId="18146"/>
    <cellStyle name="Note 2 4 2 5 3 2" xfId="23706"/>
    <cellStyle name="Note 2 4 2 5 3 2 2" xfId="33386"/>
    <cellStyle name="Note 2 4 2 5 3 3" xfId="24403"/>
    <cellStyle name="Note 2 4 2 5 3 3 2" xfId="34083"/>
    <cellStyle name="Note 2 4 2 5 3 4" xfId="21347"/>
    <cellStyle name="Note 2 4 2 5 3 4 2" xfId="31027"/>
    <cellStyle name="Note 2 4 2 5 3 5" xfId="27830"/>
    <cellStyle name="Note 2 4 2 5 4" xfId="22201"/>
    <cellStyle name="Note 2 4 2 5 4 2" xfId="31881"/>
    <cellStyle name="Note 2 4 2 5 5" xfId="21382"/>
    <cellStyle name="Note 2 4 2 5 5 2" xfId="31062"/>
    <cellStyle name="Note 2 4 2 5 6" xfId="21095"/>
    <cellStyle name="Note 2 4 2 5 6 2" xfId="30775"/>
    <cellStyle name="Note 2 4 2 5 7" xfId="25621"/>
    <cellStyle name="Note 2 4 2 6" xfId="16461"/>
    <cellStyle name="Note 2 4 2 6 2" xfId="16875"/>
    <cellStyle name="Note 2 4 2 6 2 2" xfId="22428"/>
    <cellStyle name="Note 2 4 2 6 2 2 2" xfId="32108"/>
    <cellStyle name="Note 2 4 2 6 2 3" xfId="21431"/>
    <cellStyle name="Note 2 4 2 6 2 3 2" xfId="31111"/>
    <cellStyle name="Note 2 4 2 6 2 4" xfId="25035"/>
    <cellStyle name="Note 2 4 2 6 2 4 2" xfId="34715"/>
    <cellStyle name="Note 2 4 2 6 2 5" xfId="26410"/>
    <cellStyle name="Note 2 4 2 6 2 6" xfId="25584"/>
    <cellStyle name="Note 2 4 2 6 3" xfId="17910"/>
    <cellStyle name="Note 2 4 2 6 3 2" xfId="23470"/>
    <cellStyle name="Note 2 4 2 6 3 2 2" xfId="33150"/>
    <cellStyle name="Note 2 4 2 6 3 3" xfId="19586"/>
    <cellStyle name="Note 2 4 2 6 3 3 2" xfId="29266"/>
    <cellStyle name="Note 2 4 2 6 3 4" xfId="24649"/>
    <cellStyle name="Note 2 4 2 6 3 4 2" xfId="34329"/>
    <cellStyle name="Note 2 4 2 6 3 5" xfId="27594"/>
    <cellStyle name="Note 2 4 2 6 4" xfId="21965"/>
    <cellStyle name="Note 2 4 2 6 4 2" xfId="31645"/>
    <cellStyle name="Note 2 4 2 6 5" xfId="23938"/>
    <cellStyle name="Note 2 4 2 6 5 2" xfId="33618"/>
    <cellStyle name="Note 2 4 2 6 6" xfId="20579"/>
    <cellStyle name="Note 2 4 2 6 6 2" xfId="30259"/>
    <cellStyle name="Note 2 4 2 6 7" xfId="25656"/>
    <cellStyle name="Note 2 4 2 7" xfId="17153"/>
    <cellStyle name="Note 2 4 2 7 2" xfId="22706"/>
    <cellStyle name="Note 2 4 2 7 2 2" xfId="32386"/>
    <cellStyle name="Note 2 4 2 7 3" xfId="19269"/>
    <cellStyle name="Note 2 4 2 7 3 2" xfId="28949"/>
    <cellStyle name="Note 2 4 2 7 4" xfId="19254"/>
    <cellStyle name="Note 2 4 2 7 4 2" xfId="28934"/>
    <cellStyle name="Note 2 4 2 7 5" xfId="26679"/>
    <cellStyle name="Note 2 4 2 7 6" xfId="25795"/>
    <cellStyle name="Note 2 4 2 8" xfId="17170"/>
    <cellStyle name="Note 2 4 2 8 2" xfId="22723"/>
    <cellStyle name="Note 2 4 2 8 2 2" xfId="32403"/>
    <cellStyle name="Note 2 4 2 8 3" xfId="19145"/>
    <cellStyle name="Note 2 4 2 8 3 2" xfId="28825"/>
    <cellStyle name="Note 2 4 2 8 4" xfId="19804"/>
    <cellStyle name="Note 2 4 2 8 4 2" xfId="29484"/>
    <cellStyle name="Note 2 4 2 8 5" xfId="27185"/>
    <cellStyle name="Note 2 4 2 9" xfId="21686"/>
    <cellStyle name="Note 2 4 2 9 2" xfId="31366"/>
    <cellStyle name="Note 2 4 3" xfId="16037"/>
    <cellStyle name="Note 2 4 3 10" xfId="25738"/>
    <cellStyle name="Note 2 4 3 2" xfId="16306"/>
    <cellStyle name="Note 2 4 3 2 2" xfId="16776"/>
    <cellStyle name="Note 2 4 3 2 2 2" xfId="17646"/>
    <cellStyle name="Note 2 4 3 2 2 2 2" xfId="23206"/>
    <cellStyle name="Note 2 4 3 2 2 2 2 2" xfId="32886"/>
    <cellStyle name="Note 2 4 3 2 2 2 3" xfId="20611"/>
    <cellStyle name="Note 2 4 3 2 2 2 3 2" xfId="30291"/>
    <cellStyle name="Note 2 4 3 2 2 2 4" xfId="24778"/>
    <cellStyle name="Note 2 4 3 2 2 2 4 2" xfId="34458"/>
    <cellStyle name="Note 2 4 3 2 2 2 5" xfId="27128"/>
    <cellStyle name="Note 2 4 3 2 2 2 6" xfId="27330"/>
    <cellStyle name="Note 2 4 3 2 2 3" xfId="18327"/>
    <cellStyle name="Note 2 4 3 2 2 3 2" xfId="23887"/>
    <cellStyle name="Note 2 4 3 2 2 3 2 2" xfId="33567"/>
    <cellStyle name="Note 2 4 3 2 2 3 3" xfId="24587"/>
    <cellStyle name="Note 2 4 3 2 2 3 3 2" xfId="34267"/>
    <cellStyle name="Note 2 4 3 2 2 3 4" xfId="25011"/>
    <cellStyle name="Note 2 4 3 2 2 3 4 2" xfId="34691"/>
    <cellStyle name="Note 2 4 3 2 2 3 5" xfId="28011"/>
    <cellStyle name="Note 2 4 3 2 2 4" xfId="22382"/>
    <cellStyle name="Note 2 4 3 2 2 4 2" xfId="32062"/>
    <cellStyle name="Note 2 4 3 2 2 5" xfId="21233"/>
    <cellStyle name="Note 2 4 3 2 2 5 2" xfId="30913"/>
    <cellStyle name="Note 2 4 3 2 2 6" xfId="18760"/>
    <cellStyle name="Note 2 4 3 2 2 6 2" xfId="28440"/>
    <cellStyle name="Note 2 4 3 2 2 7" xfId="25839"/>
    <cellStyle name="Note 2 4 3 2 3" xfId="16642"/>
    <cellStyle name="Note 2 4 3 2 3 2" xfId="17410"/>
    <cellStyle name="Note 2 4 3 2 3 2 2" xfId="22970"/>
    <cellStyle name="Note 2 4 3 2 3 2 2 2" xfId="32650"/>
    <cellStyle name="Note 2 4 3 2 3 2 3" xfId="21400"/>
    <cellStyle name="Note 2 4 3 2 3 2 3 2" xfId="31080"/>
    <cellStyle name="Note 2 4 3 2 3 2 4" xfId="21572"/>
    <cellStyle name="Note 2 4 3 2 3 2 4 2" xfId="31252"/>
    <cellStyle name="Note 2 4 3 2 3 2 5" xfId="26892"/>
    <cellStyle name="Note 2 4 3 2 3 2 6" xfId="25193"/>
    <cellStyle name="Note 2 4 3 2 3 3" xfId="18091"/>
    <cellStyle name="Note 2 4 3 2 3 3 2" xfId="23651"/>
    <cellStyle name="Note 2 4 3 2 3 3 2 2" xfId="33331"/>
    <cellStyle name="Note 2 4 3 2 3 3 3" xfId="24437"/>
    <cellStyle name="Note 2 4 3 2 3 3 3 2" xfId="34117"/>
    <cellStyle name="Note 2 4 3 2 3 3 4" xfId="21014"/>
    <cellStyle name="Note 2 4 3 2 3 3 4 2" xfId="30694"/>
    <cellStyle name="Note 2 4 3 2 3 3 5" xfId="27775"/>
    <cellStyle name="Note 2 4 3 2 3 4" xfId="22146"/>
    <cellStyle name="Note 2 4 3 2 3 4 2" xfId="31826"/>
    <cellStyle name="Note 2 4 3 2 3 5" xfId="19499"/>
    <cellStyle name="Note 2 4 3 2 3 5 2" xfId="29179"/>
    <cellStyle name="Note 2 4 3 2 3 6" xfId="19513"/>
    <cellStyle name="Note 2 4 3 2 3 6 2" xfId="29193"/>
    <cellStyle name="Note 2 4 3 2 3 7" xfId="26080"/>
    <cellStyle name="Note 2 4 3 2 4" xfId="17269"/>
    <cellStyle name="Note 2 4 3 2 4 2" xfId="22821"/>
    <cellStyle name="Note 2 4 3 2 4 2 2" xfId="32501"/>
    <cellStyle name="Note 2 4 3 2 4 3" xfId="20323"/>
    <cellStyle name="Note 2 4 3 2 4 3 2" xfId="30003"/>
    <cellStyle name="Note 2 4 3 2 4 4" xfId="20558"/>
    <cellStyle name="Note 2 4 3 2 4 4 2" xfId="30238"/>
    <cellStyle name="Note 2 4 3 2 4 5" xfId="26775"/>
    <cellStyle name="Note 2 4 3 2 4 6" xfId="26360"/>
    <cellStyle name="Note 2 4 3 2 5" xfId="17821"/>
    <cellStyle name="Note 2 4 3 2 5 2" xfId="23381"/>
    <cellStyle name="Note 2 4 3 2 5 2 2" xfId="33061"/>
    <cellStyle name="Note 2 4 3 2 5 3" xfId="24278"/>
    <cellStyle name="Note 2 4 3 2 5 3 2" xfId="33958"/>
    <cellStyle name="Note 2 4 3 2 5 4" xfId="21355"/>
    <cellStyle name="Note 2 4 3 2 5 4 2" xfId="31035"/>
    <cellStyle name="Note 2 4 3 2 5 5" xfId="27505"/>
    <cellStyle name="Note 2 4 3 2 6" xfId="21876"/>
    <cellStyle name="Note 2 4 3 2 6 2" xfId="31556"/>
    <cellStyle name="Note 2 4 3 2 7" xfId="19633"/>
    <cellStyle name="Note 2 4 3 2 7 2" xfId="29313"/>
    <cellStyle name="Note 2 4 3 2 8" xfId="18687"/>
    <cellStyle name="Note 2 4 3 2 8 2" xfId="28367"/>
    <cellStyle name="Note 2 4 3 2 9" xfId="25714"/>
    <cellStyle name="Note 2 4 3 3" xfId="16207"/>
    <cellStyle name="Note 2 4 3 3 2" xfId="17547"/>
    <cellStyle name="Note 2 4 3 3 2 2" xfId="23107"/>
    <cellStyle name="Note 2 4 3 3 2 2 2" xfId="32787"/>
    <cellStyle name="Note 2 4 3 3 2 3" xfId="20057"/>
    <cellStyle name="Note 2 4 3 3 2 3 2" xfId="29737"/>
    <cellStyle name="Note 2 4 3 3 2 4" xfId="23932"/>
    <cellStyle name="Note 2 4 3 3 2 4 2" xfId="33612"/>
    <cellStyle name="Note 2 4 3 3 2 5" xfId="27029"/>
    <cellStyle name="Note 2 4 3 3 2 6" xfId="27231"/>
    <cellStyle name="Note 2 4 3 3 3" xfId="18228"/>
    <cellStyle name="Note 2 4 3 3 3 2" xfId="23788"/>
    <cellStyle name="Note 2 4 3 3 3 2 2" xfId="33468"/>
    <cellStyle name="Note 2 4 3 3 3 3" xfId="24122"/>
    <cellStyle name="Note 2 4 3 3 3 3 2" xfId="33802"/>
    <cellStyle name="Note 2 4 3 3 3 4" xfId="24618"/>
    <cellStyle name="Note 2 4 3 3 3 4 2" xfId="34298"/>
    <cellStyle name="Note 2 4 3 3 3 5" xfId="27912"/>
    <cellStyle name="Note 2 4 3 3 4" xfId="22283"/>
    <cellStyle name="Note 2 4 3 3 4 2" xfId="31963"/>
    <cellStyle name="Note 2 4 3 3 5" xfId="20185"/>
    <cellStyle name="Note 2 4 3 3 5 2" xfId="29865"/>
    <cellStyle name="Note 2 4 3 3 6" xfId="18438"/>
    <cellStyle name="Note 2 4 3 3 6 2" xfId="28118"/>
    <cellStyle name="Note 2 4 3 3 7" xfId="25466"/>
    <cellStyle name="Note 2 4 3 4" xfId="16543"/>
    <cellStyle name="Note 2 4 3 4 2" xfId="16898"/>
    <cellStyle name="Note 2 4 3 4 2 2" xfId="22451"/>
    <cellStyle name="Note 2 4 3 4 2 2 2" xfId="32131"/>
    <cellStyle name="Note 2 4 3 4 2 3" xfId="20735"/>
    <cellStyle name="Note 2 4 3 4 2 3 2" xfId="30415"/>
    <cellStyle name="Note 2 4 3 4 2 4" xfId="19450"/>
    <cellStyle name="Note 2 4 3 4 2 4 2" xfId="29130"/>
    <cellStyle name="Note 2 4 3 4 2 5" xfId="26433"/>
    <cellStyle name="Note 2 4 3 4 2 6" xfId="26082"/>
    <cellStyle name="Note 2 4 3 4 3" xfId="17992"/>
    <cellStyle name="Note 2 4 3 4 3 2" xfId="23552"/>
    <cellStyle name="Note 2 4 3 4 3 2 2" xfId="33232"/>
    <cellStyle name="Note 2 4 3 4 3 3" xfId="24525"/>
    <cellStyle name="Note 2 4 3 4 3 3 2" xfId="34205"/>
    <cellStyle name="Note 2 4 3 4 3 4" xfId="23975"/>
    <cellStyle name="Note 2 4 3 4 3 4 2" xfId="33655"/>
    <cellStyle name="Note 2 4 3 4 3 5" xfId="27676"/>
    <cellStyle name="Note 2 4 3 4 4" xfId="22047"/>
    <cellStyle name="Note 2 4 3 4 4 2" xfId="31727"/>
    <cellStyle name="Note 2 4 3 4 5" xfId="21013"/>
    <cellStyle name="Note 2 4 3 4 5 2" xfId="30693"/>
    <cellStyle name="Note 2 4 3 4 6" xfId="20552"/>
    <cellStyle name="Note 2 4 3 4 6 2" xfId="30232"/>
    <cellStyle name="Note 2 4 3 4 7" xfId="25282"/>
    <cellStyle name="Note 2 4 3 5" xfId="17012"/>
    <cellStyle name="Note 2 4 3 5 2" xfId="22565"/>
    <cellStyle name="Note 2 4 3 5 2 2" xfId="32245"/>
    <cellStyle name="Note 2 4 3 5 3" xfId="18807"/>
    <cellStyle name="Note 2 4 3 5 3 2" xfId="28487"/>
    <cellStyle name="Note 2 4 3 5 4" xfId="24738"/>
    <cellStyle name="Note 2 4 3 5 4 2" xfId="34418"/>
    <cellStyle name="Note 2 4 3 5 5" xfId="26547"/>
    <cellStyle name="Note 2 4 3 5 6" xfId="26052"/>
    <cellStyle name="Note 2 4 3 6" xfId="17722"/>
    <cellStyle name="Note 2 4 3 6 2" xfId="23282"/>
    <cellStyle name="Note 2 4 3 6 2 2" xfId="32962"/>
    <cellStyle name="Note 2 4 3 6 3" xfId="20404"/>
    <cellStyle name="Note 2 4 3 6 3 2" xfId="30084"/>
    <cellStyle name="Note 2 4 3 6 4" xfId="20087"/>
    <cellStyle name="Note 2 4 3 6 4 2" xfId="29767"/>
    <cellStyle name="Note 2 4 3 6 5" xfId="27406"/>
    <cellStyle name="Note 2 4 3 7" xfId="21773"/>
    <cellStyle name="Note 2 4 3 7 2" xfId="31453"/>
    <cellStyle name="Note 2 4 3 8" xfId="19474"/>
    <cellStyle name="Note 2 4 3 8 2" xfId="29154"/>
    <cellStyle name="Note 2 4 3 9" xfId="19821"/>
    <cellStyle name="Note 2 4 3 9 2" xfId="29501"/>
    <cellStyle name="Note 2 4 4" xfId="16232"/>
    <cellStyle name="Note 2 4 4 2" xfId="16730"/>
    <cellStyle name="Note 2 4 4 2 2" xfId="17572"/>
    <cellStyle name="Note 2 4 4 2 2 2" xfId="23132"/>
    <cellStyle name="Note 2 4 4 2 2 2 2" xfId="32812"/>
    <cellStyle name="Note 2 4 4 2 2 3" xfId="20088"/>
    <cellStyle name="Note 2 4 4 2 2 3 2" xfId="29768"/>
    <cellStyle name="Note 2 4 4 2 2 4" xfId="19063"/>
    <cellStyle name="Note 2 4 4 2 2 4 2" xfId="28743"/>
    <cellStyle name="Note 2 4 4 2 2 5" xfId="27054"/>
    <cellStyle name="Note 2 4 4 2 2 6" xfId="27256"/>
    <cellStyle name="Note 2 4 4 2 3" xfId="18253"/>
    <cellStyle name="Note 2 4 4 2 3 2" xfId="23813"/>
    <cellStyle name="Note 2 4 4 2 3 2 2" xfId="33493"/>
    <cellStyle name="Note 2 4 4 2 3 3" xfId="20319"/>
    <cellStyle name="Note 2 4 4 2 3 3 2" xfId="29999"/>
    <cellStyle name="Note 2 4 4 2 3 4" xfId="24849"/>
    <cellStyle name="Note 2 4 4 2 3 4 2" xfId="34529"/>
    <cellStyle name="Note 2 4 4 2 3 5" xfId="27937"/>
    <cellStyle name="Note 2 4 4 2 4" xfId="22308"/>
    <cellStyle name="Note 2 4 4 2 4 2" xfId="31988"/>
    <cellStyle name="Note 2 4 4 2 5" xfId="20430"/>
    <cellStyle name="Note 2 4 4 2 5 2" xfId="30110"/>
    <cellStyle name="Note 2 4 4 2 6" xfId="19121"/>
    <cellStyle name="Note 2 4 4 2 6 2" xfId="28801"/>
    <cellStyle name="Note 2 4 4 2 7" xfId="25387"/>
    <cellStyle name="Note 2 4 4 3" xfId="16568"/>
    <cellStyle name="Note 2 4 4 3 2" xfId="17162"/>
    <cellStyle name="Note 2 4 4 3 2 2" xfId="22715"/>
    <cellStyle name="Note 2 4 4 3 2 2 2" xfId="32395"/>
    <cellStyle name="Note 2 4 4 3 2 3" xfId="20086"/>
    <cellStyle name="Note 2 4 4 3 2 3 2" xfId="29766"/>
    <cellStyle name="Note 2 4 4 3 2 4" xfId="24914"/>
    <cellStyle name="Note 2 4 4 3 2 4 2" xfId="34594"/>
    <cellStyle name="Note 2 4 4 3 2 5" xfId="26688"/>
    <cellStyle name="Note 2 4 4 3 2 6" xfId="25265"/>
    <cellStyle name="Note 2 4 4 3 3" xfId="18017"/>
    <cellStyle name="Note 2 4 4 3 3 2" xfId="23577"/>
    <cellStyle name="Note 2 4 4 3 3 2 2" xfId="33257"/>
    <cellStyle name="Note 2 4 4 3 3 3" xfId="20952"/>
    <cellStyle name="Note 2 4 4 3 3 3 2" xfId="30632"/>
    <cellStyle name="Note 2 4 4 3 3 4" xfId="19492"/>
    <cellStyle name="Note 2 4 4 3 3 4 2" xfId="29172"/>
    <cellStyle name="Note 2 4 4 3 3 5" xfId="27701"/>
    <cellStyle name="Note 2 4 4 3 4" xfId="22072"/>
    <cellStyle name="Note 2 4 4 3 4 2" xfId="31752"/>
    <cellStyle name="Note 2 4 4 3 5" xfId="21510"/>
    <cellStyle name="Note 2 4 4 3 5 2" xfId="31190"/>
    <cellStyle name="Note 2 4 4 3 6" xfId="19768"/>
    <cellStyle name="Note 2 4 4 3 6 2" xfId="29448"/>
    <cellStyle name="Note 2 4 4 3 7" xfId="25917"/>
    <cellStyle name="Note 2 4 4 4" xfId="17152"/>
    <cellStyle name="Note 2 4 4 4 2" xfId="22705"/>
    <cellStyle name="Note 2 4 4 4 2 2" xfId="32385"/>
    <cellStyle name="Note 2 4 4 4 3" xfId="19224"/>
    <cellStyle name="Note 2 4 4 4 3 2" xfId="28904"/>
    <cellStyle name="Note 2 4 4 4 4" xfId="19159"/>
    <cellStyle name="Note 2 4 4 4 4 2" xfId="28839"/>
    <cellStyle name="Note 2 4 4 4 5" xfId="26678"/>
    <cellStyle name="Note 2 4 4 4 6" xfId="26184"/>
    <cellStyle name="Note 2 4 4 5" xfId="17747"/>
    <cellStyle name="Note 2 4 4 5 2" xfId="23307"/>
    <cellStyle name="Note 2 4 4 5 2 2" xfId="32987"/>
    <cellStyle name="Note 2 4 4 5 3" xfId="19295"/>
    <cellStyle name="Note 2 4 4 5 3 2" xfId="28975"/>
    <cellStyle name="Note 2 4 4 5 4" xfId="20590"/>
    <cellStyle name="Note 2 4 4 5 4 2" xfId="30270"/>
    <cellStyle name="Note 2 4 4 5 5" xfId="27431"/>
    <cellStyle name="Note 2 4 4 6" xfId="21798"/>
    <cellStyle name="Note 2 4 4 6 2" xfId="31478"/>
    <cellStyle name="Note 2 4 4 7" xfId="24281"/>
    <cellStyle name="Note 2 4 4 7 2" xfId="33961"/>
    <cellStyle name="Note 2 4 4 8" xfId="18708"/>
    <cellStyle name="Note 2 4 4 8 2" xfId="28388"/>
    <cellStyle name="Note 2 4 4 9" xfId="25915"/>
    <cellStyle name="Note 2 4 5" xfId="16427"/>
    <cellStyle name="Note 2 4 5 2" xfId="16926"/>
    <cellStyle name="Note 2 4 5 2 2" xfId="22479"/>
    <cellStyle name="Note 2 4 5 2 2 2" xfId="32159"/>
    <cellStyle name="Note 2 4 5 2 3" xfId="19613"/>
    <cellStyle name="Note 2 4 5 2 3 2" xfId="29293"/>
    <cellStyle name="Note 2 4 5 2 4" xfId="24027"/>
    <cellStyle name="Note 2 4 5 2 4 2" xfId="33707"/>
    <cellStyle name="Note 2 4 5 2 5" xfId="26461"/>
    <cellStyle name="Note 2 4 5 2 6" xfId="25229"/>
    <cellStyle name="Note 2 4 5 3" xfId="17876"/>
    <cellStyle name="Note 2 4 5 3 2" xfId="23436"/>
    <cellStyle name="Note 2 4 5 3 2 2" xfId="33116"/>
    <cellStyle name="Note 2 4 5 3 3" xfId="24560"/>
    <cellStyle name="Note 2 4 5 3 3 2" xfId="34240"/>
    <cellStyle name="Note 2 4 5 3 4" xfId="25048"/>
    <cellStyle name="Note 2 4 5 3 4 2" xfId="34728"/>
    <cellStyle name="Note 2 4 5 3 5" xfId="27560"/>
    <cellStyle name="Note 2 4 5 4" xfId="21931"/>
    <cellStyle name="Note 2 4 5 4 2" xfId="31611"/>
    <cellStyle name="Note 2 4 5 5" xfId="20793"/>
    <cellStyle name="Note 2 4 5 5 2" xfId="30473"/>
    <cellStyle name="Note 2 4 5 6" xfId="19139"/>
    <cellStyle name="Note 2 4 5 6 2" xfId="28819"/>
    <cellStyle name="Note 2 4 5 7" xfId="25860"/>
    <cellStyle name="Note 2 4 6" xfId="19281"/>
    <cellStyle name="Note 2 4 6 2" xfId="28961"/>
    <cellStyle name="Note 2 5" xfId="4280"/>
    <cellStyle name="Note 3" xfId="78"/>
    <cellStyle name="Note 3 2" xfId="237"/>
    <cellStyle name="Note 3 2 2" xfId="15969"/>
    <cellStyle name="Note 3 2 2 10" xfId="21323"/>
    <cellStyle name="Note 3 2 2 10 2" xfId="31003"/>
    <cellStyle name="Note 3 2 2 11" xfId="24241"/>
    <cellStyle name="Note 3 2 2 11 2" xfId="33921"/>
    <cellStyle name="Note 3 2 2 12" xfId="25650"/>
    <cellStyle name="Note 3 2 2 2" xfId="16061"/>
    <cellStyle name="Note 3 2 2 2 10" xfId="25561"/>
    <cellStyle name="Note 3 2 2 2 2" xfId="16313"/>
    <cellStyle name="Note 3 2 2 2 2 2" xfId="16783"/>
    <cellStyle name="Note 3 2 2 2 2 2 2" xfId="17653"/>
    <cellStyle name="Note 3 2 2 2 2 2 2 2" xfId="23213"/>
    <cellStyle name="Note 3 2 2 2 2 2 2 2 2" xfId="32893"/>
    <cellStyle name="Note 3 2 2 2 2 2 2 3" xfId="19992"/>
    <cellStyle name="Note 3 2 2 2 2 2 2 3 2" xfId="29672"/>
    <cellStyle name="Note 3 2 2 2 2 2 2 4" xfId="19589"/>
    <cellStyle name="Note 3 2 2 2 2 2 2 4 2" xfId="29269"/>
    <cellStyle name="Note 3 2 2 2 2 2 2 5" xfId="27135"/>
    <cellStyle name="Note 3 2 2 2 2 2 2 6" xfId="27337"/>
    <cellStyle name="Note 3 2 2 2 2 2 3" xfId="18334"/>
    <cellStyle name="Note 3 2 2 2 2 2 3 2" xfId="23894"/>
    <cellStyle name="Note 3 2 2 2 2 2 3 2 2" xfId="33574"/>
    <cellStyle name="Note 3 2 2 2 2 2 3 3" xfId="24594"/>
    <cellStyle name="Note 3 2 2 2 2 2 3 3 2" xfId="34274"/>
    <cellStyle name="Note 3 2 2 2 2 2 3 4" xfId="24987"/>
    <cellStyle name="Note 3 2 2 2 2 2 3 4 2" xfId="34667"/>
    <cellStyle name="Note 3 2 2 2 2 2 3 5" xfId="28018"/>
    <cellStyle name="Note 3 2 2 2 2 2 4" xfId="22389"/>
    <cellStyle name="Note 3 2 2 2 2 2 4 2" xfId="32069"/>
    <cellStyle name="Note 3 2 2 2 2 2 5" xfId="20249"/>
    <cellStyle name="Note 3 2 2 2 2 2 5 2" xfId="29929"/>
    <cellStyle name="Note 3 2 2 2 2 2 6" xfId="19013"/>
    <cellStyle name="Note 3 2 2 2 2 2 6 2" xfId="28693"/>
    <cellStyle name="Note 3 2 2 2 2 2 7" xfId="25902"/>
    <cellStyle name="Note 3 2 2 2 2 3" xfId="16649"/>
    <cellStyle name="Note 3 2 2 2 2 3 2" xfId="17417"/>
    <cellStyle name="Note 3 2 2 2 2 3 2 2" xfId="22977"/>
    <cellStyle name="Note 3 2 2 2 2 3 2 2 2" xfId="32657"/>
    <cellStyle name="Note 3 2 2 2 2 3 2 3" xfId="19341"/>
    <cellStyle name="Note 3 2 2 2 2 3 2 3 2" xfId="29021"/>
    <cellStyle name="Note 3 2 2 2 2 3 2 4" xfId="18460"/>
    <cellStyle name="Note 3 2 2 2 2 3 2 4 2" xfId="28140"/>
    <cellStyle name="Note 3 2 2 2 2 3 2 5" xfId="26899"/>
    <cellStyle name="Note 3 2 2 2 2 3 2 6" xfId="25192"/>
    <cellStyle name="Note 3 2 2 2 2 3 3" xfId="18098"/>
    <cellStyle name="Note 3 2 2 2 2 3 3 2" xfId="23658"/>
    <cellStyle name="Note 3 2 2 2 2 3 3 2 2" xfId="33338"/>
    <cellStyle name="Note 3 2 2 2 2 3 3 3" xfId="21129"/>
    <cellStyle name="Note 3 2 2 2 2 3 3 3 2" xfId="30809"/>
    <cellStyle name="Note 3 2 2 2 2 3 3 4" xfId="19664"/>
    <cellStyle name="Note 3 2 2 2 2 3 3 4 2" xfId="29344"/>
    <cellStyle name="Note 3 2 2 2 2 3 3 5" xfId="27782"/>
    <cellStyle name="Note 3 2 2 2 2 3 4" xfId="22153"/>
    <cellStyle name="Note 3 2 2 2 2 3 4 2" xfId="31833"/>
    <cellStyle name="Note 3 2 2 2 2 3 5" xfId="19998"/>
    <cellStyle name="Note 3 2 2 2 2 3 5 2" xfId="29678"/>
    <cellStyle name="Note 3 2 2 2 2 3 6" xfId="19744"/>
    <cellStyle name="Note 3 2 2 2 2 3 6 2" xfId="29424"/>
    <cellStyle name="Note 3 2 2 2 2 3 7" xfId="26142"/>
    <cellStyle name="Note 3 2 2 2 2 4" xfId="17052"/>
    <cellStyle name="Note 3 2 2 2 2 4 2" xfId="22605"/>
    <cellStyle name="Note 3 2 2 2 2 4 2 2" xfId="32285"/>
    <cellStyle name="Note 3 2 2 2 2 4 3" xfId="21090"/>
    <cellStyle name="Note 3 2 2 2 2 4 3 2" xfId="30770"/>
    <cellStyle name="Note 3 2 2 2 2 4 4" xfId="21258"/>
    <cellStyle name="Note 3 2 2 2 2 4 4 2" xfId="30938"/>
    <cellStyle name="Note 3 2 2 2 2 4 5" xfId="26587"/>
    <cellStyle name="Note 3 2 2 2 2 4 6" xfId="25297"/>
    <cellStyle name="Note 3 2 2 2 2 5" xfId="17828"/>
    <cellStyle name="Note 3 2 2 2 2 5 2" xfId="23388"/>
    <cellStyle name="Note 3 2 2 2 2 5 2 2" xfId="33068"/>
    <cellStyle name="Note 3 2 2 2 2 5 3" xfId="21172"/>
    <cellStyle name="Note 3 2 2 2 2 5 3 2" xfId="30852"/>
    <cellStyle name="Note 3 2 2 2 2 5 4" xfId="21250"/>
    <cellStyle name="Note 3 2 2 2 2 5 4 2" xfId="30930"/>
    <cellStyle name="Note 3 2 2 2 2 5 5" xfId="27512"/>
    <cellStyle name="Note 3 2 2 2 2 6" xfId="21883"/>
    <cellStyle name="Note 3 2 2 2 2 6 2" xfId="31563"/>
    <cellStyle name="Note 3 2 2 2 2 7" xfId="20352"/>
    <cellStyle name="Note 3 2 2 2 2 7 2" xfId="30032"/>
    <cellStyle name="Note 3 2 2 2 2 8" xfId="21248"/>
    <cellStyle name="Note 3 2 2 2 2 8 2" xfId="30928"/>
    <cellStyle name="Note 3 2 2 2 2 9" xfId="25786"/>
    <cellStyle name="Note 3 2 2 2 3" xfId="16250"/>
    <cellStyle name="Note 3 2 2 2 3 2" xfId="17590"/>
    <cellStyle name="Note 3 2 2 2 3 2 2" xfId="23150"/>
    <cellStyle name="Note 3 2 2 2 3 2 2 2" xfId="32830"/>
    <cellStyle name="Note 3 2 2 2 3 2 3" xfId="20907"/>
    <cellStyle name="Note 3 2 2 2 3 2 3 2" xfId="30587"/>
    <cellStyle name="Note 3 2 2 2 3 2 4" xfId="20678"/>
    <cellStyle name="Note 3 2 2 2 3 2 4 2" xfId="30358"/>
    <cellStyle name="Note 3 2 2 2 3 2 5" xfId="27072"/>
    <cellStyle name="Note 3 2 2 2 3 2 6" xfId="27274"/>
    <cellStyle name="Note 3 2 2 2 3 3" xfId="18271"/>
    <cellStyle name="Note 3 2 2 2 3 3 2" xfId="23831"/>
    <cellStyle name="Note 3 2 2 2 3 3 2 2" xfId="33511"/>
    <cellStyle name="Note 3 2 2 2 3 3 3" xfId="19813"/>
    <cellStyle name="Note 3 2 2 2 3 3 3 2" xfId="29493"/>
    <cellStyle name="Note 3 2 2 2 3 3 4" xfId="24725"/>
    <cellStyle name="Note 3 2 2 2 3 3 4 2" xfId="34405"/>
    <cellStyle name="Note 3 2 2 2 3 3 5" xfId="27955"/>
    <cellStyle name="Note 3 2 2 2 3 4" xfId="22326"/>
    <cellStyle name="Note 3 2 2 2 3 4 2" xfId="32006"/>
    <cellStyle name="Note 3 2 2 2 3 5" xfId="20103"/>
    <cellStyle name="Note 3 2 2 2 3 5 2" xfId="29783"/>
    <cellStyle name="Note 3 2 2 2 3 6" xfId="19740"/>
    <cellStyle name="Note 3 2 2 2 3 6 2" xfId="29420"/>
    <cellStyle name="Note 3 2 2 2 3 7" xfId="25890"/>
    <cellStyle name="Note 3 2 2 2 4" xfId="16586"/>
    <cellStyle name="Note 3 2 2 2 4 2" xfId="17354"/>
    <cellStyle name="Note 3 2 2 2 4 2 2" xfId="22914"/>
    <cellStyle name="Note 3 2 2 2 4 2 2 2" xfId="32594"/>
    <cellStyle name="Note 3 2 2 2 4 2 3" xfId="18681"/>
    <cellStyle name="Note 3 2 2 2 4 2 3 2" xfId="28361"/>
    <cellStyle name="Note 3 2 2 2 4 2 4" xfId="20980"/>
    <cellStyle name="Note 3 2 2 2 4 2 4 2" xfId="30660"/>
    <cellStyle name="Note 3 2 2 2 4 2 5" xfId="26836"/>
    <cellStyle name="Note 3 2 2 2 4 2 6" xfId="25201"/>
    <cellStyle name="Note 3 2 2 2 4 3" xfId="18035"/>
    <cellStyle name="Note 3 2 2 2 4 3 2" xfId="23595"/>
    <cellStyle name="Note 3 2 2 2 4 3 2 2" xfId="33275"/>
    <cellStyle name="Note 3 2 2 2 4 3 3" xfId="20480"/>
    <cellStyle name="Note 3 2 2 2 4 3 3 2" xfId="30160"/>
    <cellStyle name="Note 3 2 2 2 4 3 4" xfId="20309"/>
    <cellStyle name="Note 3 2 2 2 4 3 4 2" xfId="29989"/>
    <cellStyle name="Note 3 2 2 2 4 3 5" xfId="27719"/>
    <cellStyle name="Note 3 2 2 2 4 4" xfId="22090"/>
    <cellStyle name="Note 3 2 2 2 4 4 2" xfId="31770"/>
    <cellStyle name="Note 3 2 2 2 4 5" xfId="19714"/>
    <cellStyle name="Note 3 2 2 2 4 5 2" xfId="29394"/>
    <cellStyle name="Note 3 2 2 2 4 6" xfId="21113"/>
    <cellStyle name="Note 3 2 2 2 4 6 2" xfId="30793"/>
    <cellStyle name="Note 3 2 2 2 4 7" xfId="26135"/>
    <cellStyle name="Note 3 2 2 2 5" xfId="16978"/>
    <cellStyle name="Note 3 2 2 2 5 2" xfId="22531"/>
    <cellStyle name="Note 3 2 2 2 5 2 2" xfId="32211"/>
    <cellStyle name="Note 3 2 2 2 5 3" xfId="18557"/>
    <cellStyle name="Note 3 2 2 2 5 3 2" xfId="28237"/>
    <cellStyle name="Note 3 2 2 2 5 4" xfId="20704"/>
    <cellStyle name="Note 3 2 2 2 5 4 2" xfId="30384"/>
    <cellStyle name="Note 3 2 2 2 5 5" xfId="26513"/>
    <cellStyle name="Note 3 2 2 2 5 6" xfId="25556"/>
    <cellStyle name="Note 3 2 2 2 6" xfId="17765"/>
    <cellStyle name="Note 3 2 2 2 6 2" xfId="23325"/>
    <cellStyle name="Note 3 2 2 2 6 2 2" xfId="33005"/>
    <cellStyle name="Note 3 2 2 2 6 3" xfId="18564"/>
    <cellStyle name="Note 3 2 2 2 6 3 2" xfId="28244"/>
    <cellStyle name="Note 3 2 2 2 6 4" xfId="24737"/>
    <cellStyle name="Note 3 2 2 2 6 4 2" xfId="34417"/>
    <cellStyle name="Note 3 2 2 2 6 5" xfId="27449"/>
    <cellStyle name="Note 3 2 2 2 7" xfId="21818"/>
    <cellStyle name="Note 3 2 2 2 7 2" xfId="31498"/>
    <cellStyle name="Note 3 2 2 2 8" xfId="24329"/>
    <cellStyle name="Note 3 2 2 2 8 2" xfId="34009"/>
    <cellStyle name="Note 3 2 2 2 9" xfId="24669"/>
    <cellStyle name="Note 3 2 2 2 9 2" xfId="34349"/>
    <cellStyle name="Note 3 2 2 3" xfId="16238"/>
    <cellStyle name="Note 3 2 2 3 2" xfId="16736"/>
    <cellStyle name="Note 3 2 2 3 2 2" xfId="17578"/>
    <cellStyle name="Note 3 2 2 3 2 2 2" xfId="23138"/>
    <cellStyle name="Note 3 2 2 3 2 2 2 2" xfId="32818"/>
    <cellStyle name="Note 3 2 2 3 2 2 3" xfId="19112"/>
    <cellStyle name="Note 3 2 2 3 2 2 3 2" xfId="28792"/>
    <cellStyle name="Note 3 2 2 3 2 2 4" xfId="21476"/>
    <cellStyle name="Note 3 2 2 3 2 2 4 2" xfId="31156"/>
    <cellStyle name="Note 3 2 2 3 2 2 5" xfId="27060"/>
    <cellStyle name="Note 3 2 2 3 2 2 6" xfId="27262"/>
    <cellStyle name="Note 3 2 2 3 2 3" xfId="18259"/>
    <cellStyle name="Note 3 2 2 3 2 3 2" xfId="23819"/>
    <cellStyle name="Note 3 2 2 3 2 3 2 2" xfId="33499"/>
    <cellStyle name="Note 3 2 2 3 2 3 3" xfId="24357"/>
    <cellStyle name="Note 3 2 2 3 2 3 3 2" xfId="34037"/>
    <cellStyle name="Note 3 2 2 3 2 3 4" xfId="19520"/>
    <cellStyle name="Note 3 2 2 3 2 3 4 2" xfId="29200"/>
    <cellStyle name="Note 3 2 2 3 2 3 5" xfId="27943"/>
    <cellStyle name="Note 3 2 2 3 2 4" xfId="22314"/>
    <cellStyle name="Note 3 2 2 3 2 4 2" xfId="31994"/>
    <cellStyle name="Note 3 2 2 3 2 5" xfId="18397"/>
    <cellStyle name="Note 3 2 2 3 2 5 2" xfId="28077"/>
    <cellStyle name="Note 3 2 2 3 2 6" xfId="19829"/>
    <cellStyle name="Note 3 2 2 3 2 6 2" xfId="29509"/>
    <cellStyle name="Note 3 2 2 3 2 7" xfId="25733"/>
    <cellStyle name="Note 3 2 2 3 3" xfId="16574"/>
    <cellStyle name="Note 3 2 2 3 3 2" xfId="16952"/>
    <cellStyle name="Note 3 2 2 3 3 2 2" xfId="22505"/>
    <cellStyle name="Note 3 2 2 3 3 2 2 2" xfId="32185"/>
    <cellStyle name="Note 3 2 2 3 3 2 3" xfId="19397"/>
    <cellStyle name="Note 3 2 2 3 3 2 3 2" xfId="29077"/>
    <cellStyle name="Note 3 2 2 3 3 2 4" xfId="18599"/>
    <cellStyle name="Note 3 2 2 3 3 2 4 2" xfId="28279"/>
    <cellStyle name="Note 3 2 2 3 3 2 5" xfId="26487"/>
    <cellStyle name="Note 3 2 2 3 3 2 6" xfId="26166"/>
    <cellStyle name="Note 3 2 2 3 3 3" xfId="18023"/>
    <cellStyle name="Note 3 2 2 3 3 3 2" xfId="23583"/>
    <cellStyle name="Note 3 2 2 3 3 3 2 2" xfId="33263"/>
    <cellStyle name="Note 3 2 2 3 3 3 3" xfId="20773"/>
    <cellStyle name="Note 3 2 2 3 3 3 3 2" xfId="30453"/>
    <cellStyle name="Note 3 2 2 3 3 3 4" xfId="25020"/>
    <cellStyle name="Note 3 2 2 3 3 3 4 2" xfId="34700"/>
    <cellStyle name="Note 3 2 2 3 3 3 5" xfId="27707"/>
    <cellStyle name="Note 3 2 2 3 3 4" xfId="22078"/>
    <cellStyle name="Note 3 2 2 3 3 4 2" xfId="31758"/>
    <cellStyle name="Note 3 2 2 3 3 5" xfId="18672"/>
    <cellStyle name="Note 3 2 2 3 3 5 2" xfId="28352"/>
    <cellStyle name="Note 3 2 2 3 3 6" xfId="19686"/>
    <cellStyle name="Note 3 2 2 3 3 6 2" xfId="29366"/>
    <cellStyle name="Note 3 2 2 3 3 7" xfId="25304"/>
    <cellStyle name="Note 3 2 2 3 4" xfId="16979"/>
    <cellStyle name="Note 3 2 2 3 4 2" xfId="22532"/>
    <cellStyle name="Note 3 2 2 3 4 2 2" xfId="32212"/>
    <cellStyle name="Note 3 2 2 3 4 3" xfId="21354"/>
    <cellStyle name="Note 3 2 2 3 4 3 2" xfId="31034"/>
    <cellStyle name="Note 3 2 2 3 4 4" xfId="24295"/>
    <cellStyle name="Note 3 2 2 3 4 4 2" xfId="33975"/>
    <cellStyle name="Note 3 2 2 3 4 5" xfId="26514"/>
    <cellStyle name="Note 3 2 2 3 4 6" xfId="25736"/>
    <cellStyle name="Note 3 2 2 3 5" xfId="17753"/>
    <cellStyle name="Note 3 2 2 3 5 2" xfId="23313"/>
    <cellStyle name="Note 3 2 2 3 5 2 2" xfId="32993"/>
    <cellStyle name="Note 3 2 2 3 5 3" xfId="20114"/>
    <cellStyle name="Note 3 2 2 3 5 3 2" xfId="29794"/>
    <cellStyle name="Note 3 2 2 3 5 4" xfId="19362"/>
    <cellStyle name="Note 3 2 2 3 5 4 2" xfId="29042"/>
    <cellStyle name="Note 3 2 2 3 5 5" xfId="27437"/>
    <cellStyle name="Note 3 2 2 3 6" xfId="21804"/>
    <cellStyle name="Note 3 2 2 3 6 2" xfId="31484"/>
    <cellStyle name="Note 3 2 2 3 7" xfId="24334"/>
    <cellStyle name="Note 3 2 2 3 7 2" xfId="34014"/>
    <cellStyle name="Note 3 2 2 3 8" xfId="24862"/>
    <cellStyle name="Note 3 2 2 3 8 2" xfId="34542"/>
    <cellStyle name="Note 3 2 2 3 9" xfId="25302"/>
    <cellStyle name="Note 3 2 2 4" xfId="16131"/>
    <cellStyle name="Note 3 2 2 4 2" xfId="16676"/>
    <cellStyle name="Note 3 2 2 4 2 2" xfId="17478"/>
    <cellStyle name="Note 3 2 2 4 2 2 2" xfId="23038"/>
    <cellStyle name="Note 3 2 2 4 2 2 2 2" xfId="32718"/>
    <cellStyle name="Note 3 2 2 4 2 2 3" xfId="20561"/>
    <cellStyle name="Note 3 2 2 4 2 2 3 2" xfId="30241"/>
    <cellStyle name="Note 3 2 2 4 2 2 4" xfId="18657"/>
    <cellStyle name="Note 3 2 2 4 2 2 4 2" xfId="28337"/>
    <cellStyle name="Note 3 2 2 4 2 2 5" xfId="26960"/>
    <cellStyle name="Note 3 2 2 4 2 2 6" xfId="25099"/>
    <cellStyle name="Note 3 2 2 4 2 3" xfId="18159"/>
    <cellStyle name="Note 3 2 2 4 2 3 2" xfId="23719"/>
    <cellStyle name="Note 3 2 2 4 2 3 2 2" xfId="33399"/>
    <cellStyle name="Note 3 2 2 4 2 3 3" xfId="23995"/>
    <cellStyle name="Note 3 2 2 4 2 3 3 2" xfId="33675"/>
    <cellStyle name="Note 3 2 2 4 2 3 4" xfId="25041"/>
    <cellStyle name="Note 3 2 2 4 2 3 4 2" xfId="34721"/>
    <cellStyle name="Note 3 2 2 4 2 3 5" xfId="27843"/>
    <cellStyle name="Note 3 2 2 4 2 4" xfId="22214"/>
    <cellStyle name="Note 3 2 2 4 2 4 2" xfId="31894"/>
    <cellStyle name="Note 3 2 2 4 2 5" xfId="19138"/>
    <cellStyle name="Note 3 2 2 4 2 5 2" xfId="28818"/>
    <cellStyle name="Note 3 2 2 4 2 6" xfId="24734"/>
    <cellStyle name="Note 3 2 2 4 2 6 2" xfId="34414"/>
    <cellStyle name="Note 3 2 2 4 2 7" xfId="25999"/>
    <cellStyle name="Note 3 2 2 4 3" xfId="16474"/>
    <cellStyle name="Note 3 2 2 4 3 2" xfId="16994"/>
    <cellStyle name="Note 3 2 2 4 3 2 2" xfId="22547"/>
    <cellStyle name="Note 3 2 2 4 3 2 2 2" xfId="32227"/>
    <cellStyle name="Note 3 2 2 4 3 2 3" xfId="19157"/>
    <cellStyle name="Note 3 2 2 4 3 2 3 2" xfId="28837"/>
    <cellStyle name="Note 3 2 2 4 3 2 4" xfId="20687"/>
    <cellStyle name="Note 3 2 2 4 3 2 4 2" xfId="30367"/>
    <cellStyle name="Note 3 2 2 4 3 2 5" xfId="26529"/>
    <cellStyle name="Note 3 2 2 4 3 2 6" xfId="25545"/>
    <cellStyle name="Note 3 2 2 4 3 3" xfId="17923"/>
    <cellStyle name="Note 3 2 2 4 3 3 2" xfId="23483"/>
    <cellStyle name="Note 3 2 2 4 3 3 2 2" xfId="33163"/>
    <cellStyle name="Note 3 2 2 4 3 3 3" xfId="24124"/>
    <cellStyle name="Note 3 2 2 4 3 3 3 2" xfId="33804"/>
    <cellStyle name="Note 3 2 2 4 3 3 4" xfId="19314"/>
    <cellStyle name="Note 3 2 2 4 3 3 4 2" xfId="28994"/>
    <cellStyle name="Note 3 2 2 4 3 3 5" xfId="27607"/>
    <cellStyle name="Note 3 2 2 4 3 4" xfId="21978"/>
    <cellStyle name="Note 3 2 2 4 3 4 2" xfId="31658"/>
    <cellStyle name="Note 3 2 2 4 3 5" xfId="19604"/>
    <cellStyle name="Note 3 2 2 4 3 5 2" xfId="29284"/>
    <cellStyle name="Note 3 2 2 4 3 6" xfId="18710"/>
    <cellStyle name="Note 3 2 2 4 3 6 2" xfId="28390"/>
    <cellStyle name="Note 3 2 2 4 3 7" xfId="26173"/>
    <cellStyle name="Note 3 2 2 4 4" xfId="17145"/>
    <cellStyle name="Note 3 2 2 4 4 2" xfId="22698"/>
    <cellStyle name="Note 3 2 2 4 4 2 2" xfId="32378"/>
    <cellStyle name="Note 3 2 2 4 4 3" xfId="18435"/>
    <cellStyle name="Note 3 2 2 4 4 3 2" xfId="28115"/>
    <cellStyle name="Note 3 2 2 4 4 4" xfId="21304"/>
    <cellStyle name="Note 3 2 2 4 4 4 2" xfId="30984"/>
    <cellStyle name="Note 3 2 2 4 4 5" xfId="26671"/>
    <cellStyle name="Note 3 2 2 4 4 6" xfId="25142"/>
    <cellStyle name="Note 3 2 2 4 5" xfId="17326"/>
    <cellStyle name="Note 3 2 2 4 5 2" xfId="22886"/>
    <cellStyle name="Note 3 2 2 4 5 2 2" xfId="32566"/>
    <cellStyle name="Note 3 2 2 4 5 3" xfId="20121"/>
    <cellStyle name="Note 3 2 2 4 5 3 2" xfId="29801"/>
    <cellStyle name="Note 3 2 2 4 5 4" xfId="21584"/>
    <cellStyle name="Note 3 2 2 4 5 4 2" xfId="31264"/>
    <cellStyle name="Note 3 2 2 4 5 5" xfId="26346"/>
    <cellStyle name="Note 3 2 2 4 6" xfId="21699"/>
    <cellStyle name="Note 3 2 2 4 6 2" xfId="31379"/>
    <cellStyle name="Note 3 2 2 4 7" xfId="20411"/>
    <cellStyle name="Note 3 2 2 4 7 2" xfId="30091"/>
    <cellStyle name="Note 3 2 2 4 8" xfId="24873"/>
    <cellStyle name="Note 3 2 2 4 8 2" xfId="34553"/>
    <cellStyle name="Note 3 2 2 4 9" xfId="25283"/>
    <cellStyle name="Note 3 2 2 5" xfId="16098"/>
    <cellStyle name="Note 3 2 2 5 2" xfId="17445"/>
    <cellStyle name="Note 3 2 2 5 2 2" xfId="23005"/>
    <cellStyle name="Note 3 2 2 5 2 2 2" xfId="32685"/>
    <cellStyle name="Note 3 2 2 5 2 3" xfId="20531"/>
    <cellStyle name="Note 3 2 2 5 2 3 2" xfId="30211"/>
    <cellStyle name="Note 3 2 2 5 2 4" xfId="20314"/>
    <cellStyle name="Note 3 2 2 5 2 4 2" xfId="29994"/>
    <cellStyle name="Note 3 2 2 5 2 5" xfId="26927"/>
    <cellStyle name="Note 3 2 2 5 2 6" xfId="25790"/>
    <cellStyle name="Note 3 2 2 5 3" xfId="18126"/>
    <cellStyle name="Note 3 2 2 5 3 2" xfId="23686"/>
    <cellStyle name="Note 3 2 2 5 3 2 2" xfId="33366"/>
    <cellStyle name="Note 3 2 2 5 3 3" xfId="24485"/>
    <cellStyle name="Note 3 2 2 5 3 3 2" xfId="34165"/>
    <cellStyle name="Note 3 2 2 5 3 4" xfId="20304"/>
    <cellStyle name="Note 3 2 2 5 3 4 2" xfId="29984"/>
    <cellStyle name="Note 3 2 2 5 3 5" xfId="27810"/>
    <cellStyle name="Note 3 2 2 5 4" xfId="22181"/>
    <cellStyle name="Note 3 2 2 5 4 2" xfId="31861"/>
    <cellStyle name="Note 3 2 2 5 5" xfId="19648"/>
    <cellStyle name="Note 3 2 2 5 5 2" xfId="29328"/>
    <cellStyle name="Note 3 2 2 5 6" xfId="20156"/>
    <cellStyle name="Note 3 2 2 5 6 2" xfId="29836"/>
    <cellStyle name="Note 3 2 2 5 7" xfId="25399"/>
    <cellStyle name="Note 3 2 2 6" xfId="16441"/>
    <cellStyle name="Note 3 2 2 6 2" xfId="16922"/>
    <cellStyle name="Note 3 2 2 6 2 2" xfId="22475"/>
    <cellStyle name="Note 3 2 2 6 2 2 2" xfId="32155"/>
    <cellStyle name="Note 3 2 2 6 2 3" xfId="21577"/>
    <cellStyle name="Note 3 2 2 6 2 3 2" xfId="31257"/>
    <cellStyle name="Note 3 2 2 6 2 4" xfId="24932"/>
    <cellStyle name="Note 3 2 2 6 2 4 2" xfId="34612"/>
    <cellStyle name="Note 3 2 2 6 2 5" xfId="26457"/>
    <cellStyle name="Note 3 2 2 6 2 6" xfId="25739"/>
    <cellStyle name="Note 3 2 2 6 3" xfId="17890"/>
    <cellStyle name="Note 3 2 2 6 3 2" xfId="23450"/>
    <cellStyle name="Note 3 2 2 6 3 2 2" xfId="33130"/>
    <cellStyle name="Note 3 2 2 6 3 3" xfId="20570"/>
    <cellStyle name="Note 3 2 2 6 3 3 2" xfId="30250"/>
    <cellStyle name="Note 3 2 2 6 3 4" xfId="18696"/>
    <cellStyle name="Note 3 2 2 6 3 4 2" xfId="28376"/>
    <cellStyle name="Note 3 2 2 6 3 5" xfId="27574"/>
    <cellStyle name="Note 3 2 2 6 4" xfId="21945"/>
    <cellStyle name="Note 3 2 2 6 4 2" xfId="31625"/>
    <cellStyle name="Note 3 2 2 6 5" xfId="19981"/>
    <cellStyle name="Note 3 2 2 6 5 2" xfId="29661"/>
    <cellStyle name="Note 3 2 2 6 6" xfId="24633"/>
    <cellStyle name="Note 3 2 2 6 6 2" xfId="34313"/>
    <cellStyle name="Note 3 2 2 6 7" xfId="26281"/>
    <cellStyle name="Note 3 2 2 7" xfId="17248"/>
    <cellStyle name="Note 3 2 2 7 2" xfId="22801"/>
    <cellStyle name="Note 3 2 2 7 2 2" xfId="32481"/>
    <cellStyle name="Note 3 2 2 7 3" xfId="20729"/>
    <cellStyle name="Note 3 2 2 7 3 2" xfId="30409"/>
    <cellStyle name="Note 3 2 2 7 4" xfId="19618"/>
    <cellStyle name="Note 3 2 2 7 4 2" xfId="29298"/>
    <cellStyle name="Note 3 2 2 7 5" xfId="26761"/>
    <cellStyle name="Note 3 2 2 7 6" xfId="27177"/>
    <cellStyle name="Note 3 2 2 8" xfId="17304"/>
    <cellStyle name="Note 3 2 2 8 2" xfId="22864"/>
    <cellStyle name="Note 3 2 2 8 2 2" xfId="32544"/>
    <cellStyle name="Note 3 2 2 8 3" xfId="20509"/>
    <cellStyle name="Note 3 2 2 8 3 2" xfId="30189"/>
    <cellStyle name="Note 3 2 2 8 4" xfId="20726"/>
    <cellStyle name="Note 3 2 2 8 4 2" xfId="30406"/>
    <cellStyle name="Note 3 2 2 8 5" xfId="26365"/>
    <cellStyle name="Note 3 2 2 9" xfId="21666"/>
    <cellStyle name="Note 3 2 2 9 2" xfId="31346"/>
    <cellStyle name="Note 3 2 3" xfId="16013"/>
    <cellStyle name="Note 3 2 3 10" xfId="25907"/>
    <cellStyle name="Note 3 2 3 2" xfId="16285"/>
    <cellStyle name="Note 3 2 3 2 2" xfId="16755"/>
    <cellStyle name="Note 3 2 3 2 2 2" xfId="17625"/>
    <cellStyle name="Note 3 2 3 2 2 2 2" xfId="23185"/>
    <cellStyle name="Note 3 2 3 2 2 2 2 2" xfId="32865"/>
    <cellStyle name="Note 3 2 3 2 2 2 3" xfId="18632"/>
    <cellStyle name="Note 3 2 3 2 2 2 3 2" xfId="28312"/>
    <cellStyle name="Note 3 2 3 2 2 2 4" xfId="22837"/>
    <cellStyle name="Note 3 2 3 2 2 2 4 2" xfId="32517"/>
    <cellStyle name="Note 3 2 3 2 2 2 5" xfId="27107"/>
    <cellStyle name="Note 3 2 3 2 2 2 6" xfId="27309"/>
    <cellStyle name="Note 3 2 3 2 2 3" xfId="18306"/>
    <cellStyle name="Note 3 2 3 2 2 3 2" xfId="23866"/>
    <cellStyle name="Note 3 2 3 2 2 3 2 2" xfId="33546"/>
    <cellStyle name="Note 3 2 3 2 2 3 3" xfId="23991"/>
    <cellStyle name="Note 3 2 3 2 2 3 3 2" xfId="33671"/>
    <cellStyle name="Note 3 2 3 2 2 3 4" xfId="18368"/>
    <cellStyle name="Note 3 2 3 2 2 3 4 2" xfId="28048"/>
    <cellStyle name="Note 3 2 3 2 2 3 5" xfId="27990"/>
    <cellStyle name="Note 3 2 3 2 2 4" xfId="22361"/>
    <cellStyle name="Note 3 2 3 2 2 4 2" xfId="32041"/>
    <cellStyle name="Note 3 2 3 2 2 5" xfId="20946"/>
    <cellStyle name="Note 3 2 3 2 2 5 2" xfId="30626"/>
    <cellStyle name="Note 3 2 3 2 2 6" xfId="19075"/>
    <cellStyle name="Note 3 2 3 2 2 6 2" xfId="28755"/>
    <cellStyle name="Note 3 2 3 2 2 7" xfId="25504"/>
    <cellStyle name="Note 3 2 3 2 3" xfId="16621"/>
    <cellStyle name="Note 3 2 3 2 3 2" xfId="17389"/>
    <cellStyle name="Note 3 2 3 2 3 2 2" xfId="22949"/>
    <cellStyle name="Note 3 2 3 2 3 2 2 2" xfId="32629"/>
    <cellStyle name="Note 3 2 3 2 3 2 3" xfId="20443"/>
    <cellStyle name="Note 3 2 3 2 3 2 3 2" xfId="30123"/>
    <cellStyle name="Note 3 2 3 2 3 2 4" xfId="21003"/>
    <cellStyle name="Note 3 2 3 2 3 2 4 2" xfId="30683"/>
    <cellStyle name="Note 3 2 3 2 3 2 5" xfId="26871"/>
    <cellStyle name="Note 3 2 3 2 3 2 6" xfId="25196"/>
    <cellStyle name="Note 3 2 3 2 3 3" xfId="18070"/>
    <cellStyle name="Note 3 2 3 2 3 3 2" xfId="23630"/>
    <cellStyle name="Note 3 2 3 2 3 3 2 2" xfId="33310"/>
    <cellStyle name="Note 3 2 3 2 3 3 3" xfId="18655"/>
    <cellStyle name="Note 3 2 3 2 3 3 3 2" xfId="28335"/>
    <cellStyle name="Note 3 2 3 2 3 3 4" xfId="20526"/>
    <cellStyle name="Note 3 2 3 2 3 3 4 2" xfId="30206"/>
    <cellStyle name="Note 3 2 3 2 3 3 5" xfId="27754"/>
    <cellStyle name="Note 3 2 3 2 3 4" xfId="22125"/>
    <cellStyle name="Note 3 2 3 2 3 4 2" xfId="31805"/>
    <cellStyle name="Note 3 2 3 2 3 5" xfId="19547"/>
    <cellStyle name="Note 3 2 3 2 3 5 2" xfId="29227"/>
    <cellStyle name="Note 3 2 3 2 3 6" xfId="21395"/>
    <cellStyle name="Note 3 2 3 2 3 6 2" xfId="31075"/>
    <cellStyle name="Note 3 2 3 2 3 7" xfId="25452"/>
    <cellStyle name="Note 3 2 3 2 4" xfId="17332"/>
    <cellStyle name="Note 3 2 3 2 4 2" xfId="22892"/>
    <cellStyle name="Note 3 2 3 2 4 2 2" xfId="32572"/>
    <cellStyle name="Note 3 2 3 2 4 3" xfId="21278"/>
    <cellStyle name="Note 3 2 3 2 4 3 2" xfId="30958"/>
    <cellStyle name="Note 3 2 3 2 4 4" xfId="20385"/>
    <cellStyle name="Note 3 2 3 2 4 4 2" xfId="30065"/>
    <cellStyle name="Note 3 2 3 2 4 5" xfId="26818"/>
    <cellStyle name="Note 3 2 3 2 4 6" xfId="27209"/>
    <cellStyle name="Note 3 2 3 2 5" xfId="17800"/>
    <cellStyle name="Note 3 2 3 2 5 2" xfId="23360"/>
    <cellStyle name="Note 3 2 3 2 5 2 2" xfId="33040"/>
    <cellStyle name="Note 3 2 3 2 5 3" xfId="20351"/>
    <cellStyle name="Note 3 2 3 2 5 3 2" xfId="30031"/>
    <cellStyle name="Note 3 2 3 2 5 4" xfId="19672"/>
    <cellStyle name="Note 3 2 3 2 5 4 2" xfId="29352"/>
    <cellStyle name="Note 3 2 3 2 5 5" xfId="27484"/>
    <cellStyle name="Note 3 2 3 2 6" xfId="21855"/>
    <cellStyle name="Note 3 2 3 2 6 2" xfId="31535"/>
    <cellStyle name="Note 3 2 3 2 7" xfId="18496"/>
    <cellStyle name="Note 3 2 3 2 7 2" xfId="28176"/>
    <cellStyle name="Note 3 2 3 2 8" xfId="20725"/>
    <cellStyle name="Note 3 2 3 2 8 2" xfId="30405"/>
    <cellStyle name="Note 3 2 3 2 9" xfId="25285"/>
    <cellStyle name="Note 3 2 3 3" xfId="16173"/>
    <cellStyle name="Note 3 2 3 3 2" xfId="17513"/>
    <cellStyle name="Note 3 2 3 3 2 2" xfId="23073"/>
    <cellStyle name="Note 3 2 3 3 2 2 2" xfId="32753"/>
    <cellStyle name="Note 3 2 3 3 2 3" xfId="22410"/>
    <cellStyle name="Note 3 2 3 3 2 3 2" xfId="32090"/>
    <cellStyle name="Note 3 2 3 3 2 4" xfId="19534"/>
    <cellStyle name="Note 3 2 3 3 2 4 2" xfId="29214"/>
    <cellStyle name="Note 3 2 3 3 2 5" xfId="26995"/>
    <cellStyle name="Note 3 2 3 3 2 6" xfId="25148"/>
    <cellStyle name="Note 3 2 3 3 3" xfId="18194"/>
    <cellStyle name="Note 3 2 3 3 3 2" xfId="23754"/>
    <cellStyle name="Note 3 2 3 3 3 2 2" xfId="33434"/>
    <cellStyle name="Note 3 2 3 3 3 3" xfId="23922"/>
    <cellStyle name="Note 3 2 3 3 3 3 2" xfId="33602"/>
    <cellStyle name="Note 3 2 3 3 3 4" xfId="19786"/>
    <cellStyle name="Note 3 2 3 3 3 4 2" xfId="29466"/>
    <cellStyle name="Note 3 2 3 3 3 5" xfId="27878"/>
    <cellStyle name="Note 3 2 3 3 4" xfId="22249"/>
    <cellStyle name="Note 3 2 3 3 4 2" xfId="31929"/>
    <cellStyle name="Note 3 2 3 3 5" xfId="24410"/>
    <cellStyle name="Note 3 2 3 3 5 2" xfId="34090"/>
    <cellStyle name="Note 3 2 3 3 6" xfId="20362"/>
    <cellStyle name="Note 3 2 3 3 6 2" xfId="30042"/>
    <cellStyle name="Note 3 2 3 3 7" xfId="25604"/>
    <cellStyle name="Note 3 2 3 4" xfId="16509"/>
    <cellStyle name="Note 3 2 3 4 2" xfId="17022"/>
    <cellStyle name="Note 3 2 3 4 2 2" xfId="22575"/>
    <cellStyle name="Note 3 2 3 4 2 2 2" xfId="32255"/>
    <cellStyle name="Note 3 2 3 4 2 3" xfId="24529"/>
    <cellStyle name="Note 3 2 3 4 2 3 2" xfId="34209"/>
    <cellStyle name="Note 3 2 3 4 2 4" xfId="21115"/>
    <cellStyle name="Note 3 2 3 4 2 4 2" xfId="30795"/>
    <cellStyle name="Note 3 2 3 4 2 5" xfId="26557"/>
    <cellStyle name="Note 3 2 3 4 2 6" xfId="25945"/>
    <cellStyle name="Note 3 2 3 4 3" xfId="17958"/>
    <cellStyle name="Note 3 2 3 4 3 2" xfId="23518"/>
    <cellStyle name="Note 3 2 3 4 3 2 2" xfId="33198"/>
    <cellStyle name="Note 3 2 3 4 3 3" xfId="20062"/>
    <cellStyle name="Note 3 2 3 4 3 3 2" xfId="29742"/>
    <cellStyle name="Note 3 2 3 4 3 4" xfId="24200"/>
    <cellStyle name="Note 3 2 3 4 3 4 2" xfId="33880"/>
    <cellStyle name="Note 3 2 3 4 3 5" xfId="27642"/>
    <cellStyle name="Note 3 2 3 4 4" xfId="22013"/>
    <cellStyle name="Note 3 2 3 4 4 2" xfId="31693"/>
    <cellStyle name="Note 3 2 3 4 5" xfId="20298"/>
    <cellStyle name="Note 3 2 3 4 5 2" xfId="29978"/>
    <cellStyle name="Note 3 2 3 4 6" xfId="19831"/>
    <cellStyle name="Note 3 2 3 4 6 2" xfId="29511"/>
    <cellStyle name="Note 3 2 3 4 7" xfId="25491"/>
    <cellStyle name="Note 3 2 3 5" xfId="16951"/>
    <cellStyle name="Note 3 2 3 5 2" xfId="22504"/>
    <cellStyle name="Note 3 2 3 5 2 2" xfId="32184"/>
    <cellStyle name="Note 3 2 3 5 3" xfId="19867"/>
    <cellStyle name="Note 3 2 3 5 3 2" xfId="29547"/>
    <cellStyle name="Note 3 2 3 5 4" xfId="20227"/>
    <cellStyle name="Note 3 2 3 5 4 2" xfId="29907"/>
    <cellStyle name="Note 3 2 3 5 5" xfId="26486"/>
    <cellStyle name="Note 3 2 3 5 6" xfId="25905"/>
    <cellStyle name="Note 3 2 3 6" xfId="17688"/>
    <cellStyle name="Note 3 2 3 6 2" xfId="23248"/>
    <cellStyle name="Note 3 2 3 6 2 2" xfId="32928"/>
    <cellStyle name="Note 3 2 3 6 3" xfId="21174"/>
    <cellStyle name="Note 3 2 3 6 3 2" xfId="30854"/>
    <cellStyle name="Note 3 2 3 6 4" xfId="19457"/>
    <cellStyle name="Note 3 2 3 6 4 2" xfId="29137"/>
    <cellStyle name="Note 3 2 3 6 5" xfId="27372"/>
    <cellStyle name="Note 3 2 3 7" xfId="21739"/>
    <cellStyle name="Note 3 2 3 7 2" xfId="31419"/>
    <cellStyle name="Note 3 2 3 8" xfId="21127"/>
    <cellStyle name="Note 3 2 3 8 2" xfId="30807"/>
    <cellStyle name="Note 3 2 3 9" xfId="24377"/>
    <cellStyle name="Note 3 2 3 9 2" xfId="34057"/>
    <cellStyle name="Note 3 2 4" xfId="16225"/>
    <cellStyle name="Note 3 2 4 2" xfId="16723"/>
    <cellStyle name="Note 3 2 4 2 2" xfId="17565"/>
    <cellStyle name="Note 3 2 4 2 2 2" xfId="23125"/>
    <cellStyle name="Note 3 2 4 2 2 2 2" xfId="32805"/>
    <cellStyle name="Note 3 2 4 2 2 3" xfId="20418"/>
    <cellStyle name="Note 3 2 4 2 2 3 2" xfId="30098"/>
    <cellStyle name="Note 3 2 4 2 2 4" xfId="20115"/>
    <cellStyle name="Note 3 2 4 2 2 4 2" xfId="29795"/>
    <cellStyle name="Note 3 2 4 2 2 5" xfId="27047"/>
    <cellStyle name="Note 3 2 4 2 2 6" xfId="27249"/>
    <cellStyle name="Note 3 2 4 2 3" xfId="18246"/>
    <cellStyle name="Note 3 2 4 2 3 2" xfId="23806"/>
    <cellStyle name="Note 3 2 4 2 3 2 2" xfId="33486"/>
    <cellStyle name="Note 3 2 4 2 3 3" xfId="24551"/>
    <cellStyle name="Note 3 2 4 2 3 3 2" xfId="34231"/>
    <cellStyle name="Note 3 2 4 2 3 4" xfId="24710"/>
    <cellStyle name="Note 3 2 4 2 3 4 2" xfId="34390"/>
    <cellStyle name="Note 3 2 4 2 3 5" xfId="27930"/>
    <cellStyle name="Note 3 2 4 2 4" xfId="22301"/>
    <cellStyle name="Note 3 2 4 2 4 2" xfId="31981"/>
    <cellStyle name="Note 3 2 4 2 5" xfId="20685"/>
    <cellStyle name="Note 3 2 4 2 5 2" xfId="30365"/>
    <cellStyle name="Note 3 2 4 2 6" xfId="18647"/>
    <cellStyle name="Note 3 2 4 2 6 2" xfId="28327"/>
    <cellStyle name="Note 3 2 4 2 7" xfId="25221"/>
    <cellStyle name="Note 3 2 4 3" xfId="16561"/>
    <cellStyle name="Note 3 2 4 3 2" xfId="16894"/>
    <cellStyle name="Note 3 2 4 3 2 2" xfId="22447"/>
    <cellStyle name="Note 3 2 4 3 2 2 2" xfId="32127"/>
    <cellStyle name="Note 3 2 4 3 2 3" xfId="24401"/>
    <cellStyle name="Note 3 2 4 3 2 3 2" xfId="34081"/>
    <cellStyle name="Note 3 2 4 3 2 4" xfId="18693"/>
    <cellStyle name="Note 3 2 4 3 2 4 2" xfId="28373"/>
    <cellStyle name="Note 3 2 4 3 2 5" xfId="26429"/>
    <cellStyle name="Note 3 2 4 3 2 6" xfId="25281"/>
    <cellStyle name="Note 3 2 4 3 3" xfId="18010"/>
    <cellStyle name="Note 3 2 4 3 3 2" xfId="23570"/>
    <cellStyle name="Note 3 2 4 3 3 2 2" xfId="33250"/>
    <cellStyle name="Note 3 2 4 3 3 3" xfId="18525"/>
    <cellStyle name="Note 3 2 4 3 3 3 2" xfId="28205"/>
    <cellStyle name="Note 3 2 4 3 3 4" xfId="20701"/>
    <cellStyle name="Note 3 2 4 3 3 4 2" xfId="30381"/>
    <cellStyle name="Note 3 2 4 3 3 5" xfId="27694"/>
    <cellStyle name="Note 3 2 4 3 4" xfId="22065"/>
    <cellStyle name="Note 3 2 4 3 4 2" xfId="31745"/>
    <cellStyle name="Note 3 2 4 3 5" xfId="21060"/>
    <cellStyle name="Note 3 2 4 3 5 2" xfId="30740"/>
    <cellStyle name="Note 3 2 4 3 6" xfId="19970"/>
    <cellStyle name="Note 3 2 4 3 6 2" xfId="29650"/>
    <cellStyle name="Note 3 2 4 3 7" xfId="25854"/>
    <cellStyle name="Note 3 2 4 4" xfId="17148"/>
    <cellStyle name="Note 3 2 4 4 2" xfId="22701"/>
    <cellStyle name="Note 3 2 4 4 2 2" xfId="32381"/>
    <cellStyle name="Note 3 2 4 4 3" xfId="20267"/>
    <cellStyle name="Note 3 2 4 4 3 2" xfId="29947"/>
    <cellStyle name="Note 3 2 4 4 4" xfId="24440"/>
    <cellStyle name="Note 3 2 4 4 4 2" xfId="34120"/>
    <cellStyle name="Note 3 2 4 4 5" xfId="26674"/>
    <cellStyle name="Note 3 2 4 4 6" xfId="25140"/>
    <cellStyle name="Note 3 2 4 5" xfId="17740"/>
    <cellStyle name="Note 3 2 4 5 2" xfId="23300"/>
    <cellStyle name="Note 3 2 4 5 2 2" xfId="32980"/>
    <cellStyle name="Note 3 2 4 5 3" xfId="19713"/>
    <cellStyle name="Note 3 2 4 5 3 2" xfId="29393"/>
    <cellStyle name="Note 3 2 4 5 4" xfId="20955"/>
    <cellStyle name="Note 3 2 4 5 4 2" xfId="30635"/>
    <cellStyle name="Note 3 2 4 5 5" xfId="27424"/>
    <cellStyle name="Note 3 2 4 6" xfId="21791"/>
    <cellStyle name="Note 3 2 4 6 2" xfId="31471"/>
    <cellStyle name="Note 3 2 4 7" xfId="24035"/>
    <cellStyle name="Note 3 2 4 7 2" xfId="33715"/>
    <cellStyle name="Note 3 2 4 8" xfId="20871"/>
    <cellStyle name="Note 3 2 4 8 2" xfId="30551"/>
    <cellStyle name="Note 3 2 4 9" xfId="25852"/>
    <cellStyle name="Note 3 2 5" xfId="16407"/>
    <cellStyle name="Note 3 2 5 2" xfId="17067"/>
    <cellStyle name="Note 3 2 5 2 2" xfId="22620"/>
    <cellStyle name="Note 3 2 5 2 2 2" xfId="32300"/>
    <cellStyle name="Note 3 2 5 2 3" xfId="18403"/>
    <cellStyle name="Note 3 2 5 2 3 2" xfId="28083"/>
    <cellStyle name="Note 3 2 5 2 4" xfId="24652"/>
    <cellStyle name="Note 3 2 5 2 4 2" xfId="34332"/>
    <cellStyle name="Note 3 2 5 2 5" xfId="26602"/>
    <cellStyle name="Note 3 2 5 2 6" xfId="25923"/>
    <cellStyle name="Note 3 2 5 3" xfId="17856"/>
    <cellStyle name="Note 3 2 5 3 2" xfId="23416"/>
    <cellStyle name="Note 3 2 5 3 2 2" xfId="33096"/>
    <cellStyle name="Note 3 2 5 3 3" xfId="21281"/>
    <cellStyle name="Note 3 2 5 3 3 2" xfId="30961"/>
    <cellStyle name="Note 3 2 5 3 4" xfId="18720"/>
    <cellStyle name="Note 3 2 5 3 4 2" xfId="28400"/>
    <cellStyle name="Note 3 2 5 3 5" xfId="27540"/>
    <cellStyle name="Note 3 2 5 4" xfId="21911"/>
    <cellStyle name="Note 3 2 5 4 2" xfId="31591"/>
    <cellStyle name="Note 3 2 5 5" xfId="20240"/>
    <cellStyle name="Note 3 2 5 5 2" xfId="29920"/>
    <cellStyle name="Note 3 2 5 6" xfId="18738"/>
    <cellStyle name="Note 3 2 5 6 2" xfId="28418"/>
    <cellStyle name="Note 3 2 5 7" xfId="26300"/>
    <cellStyle name="Note 3 2 6" xfId="24146"/>
    <cellStyle name="Note 3 2 6 2" xfId="33826"/>
    <cellStyle name="Note 3 3" xfId="4263"/>
    <cellStyle name="Note 3 3 2" xfId="15990"/>
    <cellStyle name="Note 3 3 2 10" xfId="24233"/>
    <cellStyle name="Note 3 3 2 10 2" xfId="33913"/>
    <cellStyle name="Note 3 3 2 11" xfId="19244"/>
    <cellStyle name="Note 3 3 2 11 2" xfId="28924"/>
    <cellStyle name="Note 3 3 2 12" xfId="26226"/>
    <cellStyle name="Note 3 3 2 2" xfId="16082"/>
    <cellStyle name="Note 3 3 2 2 10" xfId="26260"/>
    <cellStyle name="Note 3 3 2 2 2" xfId="16328"/>
    <cellStyle name="Note 3 3 2 2 2 2" xfId="16798"/>
    <cellStyle name="Note 3 3 2 2 2 2 2" xfId="17668"/>
    <cellStyle name="Note 3 3 2 2 2 2 2 2" xfId="23228"/>
    <cellStyle name="Note 3 3 2 2 2 2 2 2 2" xfId="32908"/>
    <cellStyle name="Note 3 3 2 2 2 2 2 3" xfId="18442"/>
    <cellStyle name="Note 3 3 2 2 2 2 2 3 2" xfId="28122"/>
    <cellStyle name="Note 3 3 2 2 2 2 2 4" xfId="19788"/>
    <cellStyle name="Note 3 3 2 2 2 2 2 4 2" xfId="29468"/>
    <cellStyle name="Note 3 3 2 2 2 2 2 5" xfId="27150"/>
    <cellStyle name="Note 3 3 2 2 2 2 2 6" xfId="27352"/>
    <cellStyle name="Note 3 3 2 2 2 2 3" xfId="18349"/>
    <cellStyle name="Note 3 3 2 2 2 2 3 2" xfId="23909"/>
    <cellStyle name="Note 3 3 2 2 2 2 3 2 2" xfId="33589"/>
    <cellStyle name="Note 3 3 2 2 2 2 3 3" xfId="24609"/>
    <cellStyle name="Note 3 3 2 2 2 2 3 3 2" xfId="34289"/>
    <cellStyle name="Note 3 3 2 2 2 2 3 4" xfId="24916"/>
    <cellStyle name="Note 3 3 2 2 2 2 3 4 2" xfId="34596"/>
    <cellStyle name="Note 3 3 2 2 2 2 3 5" xfId="28033"/>
    <cellStyle name="Note 3 3 2 2 2 2 4" xfId="22404"/>
    <cellStyle name="Note 3 3 2 2 2 2 4 2" xfId="32084"/>
    <cellStyle name="Note 3 3 2 2 2 2 5" xfId="19948"/>
    <cellStyle name="Note 3 3 2 2 2 2 5 2" xfId="29628"/>
    <cellStyle name="Note 3 3 2 2 2 2 6" xfId="24678"/>
    <cellStyle name="Note 3 3 2 2 2 2 6 2" xfId="34358"/>
    <cellStyle name="Note 3 3 2 2 2 2 7" xfId="25998"/>
    <cellStyle name="Note 3 3 2 2 2 3" xfId="16664"/>
    <cellStyle name="Note 3 3 2 2 2 3 2" xfId="17432"/>
    <cellStyle name="Note 3 3 2 2 2 3 2 2" xfId="22992"/>
    <cellStyle name="Note 3 3 2 2 2 3 2 2 2" xfId="32672"/>
    <cellStyle name="Note 3 3 2 2 2 3 2 3" xfId="19124"/>
    <cellStyle name="Note 3 3 2 2 2 3 2 3 2" xfId="28804"/>
    <cellStyle name="Note 3 3 2 2 2 3 2 4" xfId="21183"/>
    <cellStyle name="Note 3 3 2 2 2 3 2 4 2" xfId="30863"/>
    <cellStyle name="Note 3 3 2 2 2 3 2 5" xfId="26914"/>
    <cellStyle name="Note 3 3 2 2 2 3 2 6" xfId="25157"/>
    <cellStyle name="Note 3 3 2 2 2 3 3" xfId="18113"/>
    <cellStyle name="Note 3 3 2 2 2 3 3 2" xfId="23673"/>
    <cellStyle name="Note 3 3 2 2 2 3 3 2 2" xfId="33353"/>
    <cellStyle name="Note 3 3 2 2 2 3 3 3" xfId="18416"/>
    <cellStyle name="Note 3 3 2 2 2 3 3 3 2" xfId="28096"/>
    <cellStyle name="Note 3 3 2 2 2 3 3 4" xfId="19509"/>
    <cellStyle name="Note 3 3 2 2 2 3 3 4 2" xfId="29189"/>
    <cellStyle name="Note 3 3 2 2 2 3 3 5" xfId="27797"/>
    <cellStyle name="Note 3 3 2 2 2 3 4" xfId="22168"/>
    <cellStyle name="Note 3 3 2 2 2 3 4 2" xfId="31848"/>
    <cellStyle name="Note 3 3 2 2 2 3 5" xfId="19988"/>
    <cellStyle name="Note 3 3 2 2 2 3 5 2" xfId="29668"/>
    <cellStyle name="Note 3 3 2 2 2 3 6" xfId="19628"/>
    <cellStyle name="Note 3 3 2 2 2 3 6 2" xfId="29308"/>
    <cellStyle name="Note 3 3 2 2 2 3 7" xfId="26175"/>
    <cellStyle name="Note 3 3 2 2 2 4" xfId="17038"/>
    <cellStyle name="Note 3 3 2 2 2 4 2" xfId="22591"/>
    <cellStyle name="Note 3 3 2 2 2 4 2 2" xfId="32271"/>
    <cellStyle name="Note 3 3 2 2 2 4 3" xfId="18363"/>
    <cellStyle name="Note 3 3 2 2 2 4 3 2" xfId="28043"/>
    <cellStyle name="Note 3 3 2 2 2 4 4" xfId="18965"/>
    <cellStyle name="Note 3 3 2 2 2 4 4 2" xfId="28645"/>
    <cellStyle name="Note 3 3 2 2 2 4 5" xfId="26573"/>
    <cellStyle name="Note 3 3 2 2 2 4 6" xfId="26239"/>
    <cellStyle name="Note 3 3 2 2 2 5" xfId="17843"/>
    <cellStyle name="Note 3 3 2 2 2 5 2" xfId="23403"/>
    <cellStyle name="Note 3 3 2 2 2 5 2 2" xfId="33083"/>
    <cellStyle name="Note 3 3 2 2 2 5 3" xfId="19722"/>
    <cellStyle name="Note 3 3 2 2 2 5 3 2" xfId="29402"/>
    <cellStyle name="Note 3 3 2 2 2 5 4" xfId="21094"/>
    <cellStyle name="Note 3 3 2 2 2 5 4 2" xfId="30774"/>
    <cellStyle name="Note 3 3 2 2 2 5 5" xfId="27527"/>
    <cellStyle name="Note 3 3 2 2 2 6" xfId="21898"/>
    <cellStyle name="Note 3 3 2 2 2 6 2" xfId="31578"/>
    <cellStyle name="Note 3 3 2 2 2 7" xfId="20032"/>
    <cellStyle name="Note 3 3 2 2 2 7 2" xfId="29712"/>
    <cellStyle name="Note 3 3 2 2 2 8" xfId="24692"/>
    <cellStyle name="Note 3 3 2 2 2 8 2" xfId="34372"/>
    <cellStyle name="Note 3 3 2 2 2 9" xfId="26137"/>
    <cellStyle name="Note 3 3 2 2 3" xfId="16271"/>
    <cellStyle name="Note 3 3 2 2 3 2" xfId="17611"/>
    <cellStyle name="Note 3 3 2 2 3 2 2" xfId="23171"/>
    <cellStyle name="Note 3 3 2 2 3 2 2 2" xfId="32851"/>
    <cellStyle name="Note 3 3 2 2 3 2 3" xfId="20507"/>
    <cellStyle name="Note 3 3 2 2 3 2 3 2" xfId="30187"/>
    <cellStyle name="Note 3 3 2 2 3 2 4" xfId="19268"/>
    <cellStyle name="Note 3 3 2 2 3 2 4 2" xfId="28948"/>
    <cellStyle name="Note 3 3 2 2 3 2 5" xfId="27093"/>
    <cellStyle name="Note 3 3 2 2 3 2 6" xfId="27295"/>
    <cellStyle name="Note 3 3 2 2 3 3" xfId="18292"/>
    <cellStyle name="Note 3 3 2 2 3 3 2" xfId="23852"/>
    <cellStyle name="Note 3 3 2 2 3 3 2 2" xfId="33532"/>
    <cellStyle name="Note 3 3 2 2 3 3 3" xfId="24425"/>
    <cellStyle name="Note 3 3 2 2 3 3 3 2" xfId="34105"/>
    <cellStyle name="Note 3 3 2 2 3 3 4" xfId="24858"/>
    <cellStyle name="Note 3 3 2 2 3 3 4 2" xfId="34538"/>
    <cellStyle name="Note 3 3 2 2 3 3 5" xfId="27976"/>
    <cellStyle name="Note 3 3 2 2 3 4" xfId="22347"/>
    <cellStyle name="Note 3 3 2 2 3 4 2" xfId="32027"/>
    <cellStyle name="Note 3 3 2 2 3 5" xfId="20381"/>
    <cellStyle name="Note 3 3 2 2 3 5 2" xfId="30061"/>
    <cellStyle name="Note 3 3 2 2 3 6" xfId="18749"/>
    <cellStyle name="Note 3 3 2 2 3 6 2" xfId="28429"/>
    <cellStyle name="Note 3 3 2 2 3 7" xfId="25344"/>
    <cellStyle name="Note 3 3 2 2 4" xfId="16607"/>
    <cellStyle name="Note 3 3 2 2 4 2" xfId="17375"/>
    <cellStyle name="Note 3 3 2 2 4 2 2" xfId="22935"/>
    <cellStyle name="Note 3 3 2 2 4 2 2 2" xfId="32615"/>
    <cellStyle name="Note 3 3 2 2 4 2 3" xfId="20071"/>
    <cellStyle name="Note 3 3 2 2 4 2 3 2" xfId="29751"/>
    <cellStyle name="Note 3 3 2 2 4 2 4" xfId="20593"/>
    <cellStyle name="Note 3 3 2 2 4 2 4 2" xfId="30273"/>
    <cellStyle name="Note 3 3 2 2 4 2 5" xfId="26857"/>
    <cellStyle name="Note 3 3 2 2 4 2 6" xfId="25198"/>
    <cellStyle name="Note 3 3 2 2 4 3" xfId="18056"/>
    <cellStyle name="Note 3 3 2 2 4 3 2" xfId="23616"/>
    <cellStyle name="Note 3 3 2 2 4 3 2 2" xfId="33296"/>
    <cellStyle name="Note 3 3 2 2 4 3 3" xfId="19820"/>
    <cellStyle name="Note 3 3 2 2 4 3 3 2" xfId="29500"/>
    <cellStyle name="Note 3 3 2 2 4 3 4" xfId="18820"/>
    <cellStyle name="Note 3 3 2 2 4 3 4 2" xfId="28500"/>
    <cellStyle name="Note 3 3 2 2 4 3 5" xfId="27740"/>
    <cellStyle name="Note 3 3 2 2 4 4" xfId="22111"/>
    <cellStyle name="Note 3 3 2 2 4 4 2" xfId="31791"/>
    <cellStyle name="Note 3 3 2 2 4 5" xfId="19528"/>
    <cellStyle name="Note 3 3 2 2 4 5 2" xfId="29208"/>
    <cellStyle name="Note 3 3 2 2 4 6" xfId="24085"/>
    <cellStyle name="Note 3 3 2 2 4 6 2" xfId="33765"/>
    <cellStyle name="Note 3 3 2 2 4 7" xfId="25219"/>
    <cellStyle name="Note 3 3 2 2 5" xfId="17335"/>
    <cellStyle name="Note 3 3 2 2 5 2" xfId="22895"/>
    <cellStyle name="Note 3 3 2 2 5 2 2" xfId="32575"/>
    <cellStyle name="Note 3 3 2 2 5 3" xfId="24463"/>
    <cellStyle name="Note 3 3 2 2 5 3 2" xfId="34143"/>
    <cellStyle name="Note 3 3 2 2 5 4" xfId="18983"/>
    <cellStyle name="Note 3 3 2 2 5 4 2" xfId="28663"/>
    <cellStyle name="Note 3 3 2 2 5 5" xfId="26820"/>
    <cellStyle name="Note 3 3 2 2 5 6" xfId="27159"/>
    <cellStyle name="Note 3 3 2 2 6" xfId="17786"/>
    <cellStyle name="Note 3 3 2 2 6 2" xfId="23346"/>
    <cellStyle name="Note 3 3 2 2 6 2 2" xfId="33026"/>
    <cellStyle name="Note 3 3 2 2 6 3" xfId="18467"/>
    <cellStyle name="Note 3 3 2 2 6 3 2" xfId="28147"/>
    <cellStyle name="Note 3 3 2 2 6 4" xfId="21515"/>
    <cellStyle name="Note 3 3 2 2 6 4 2" xfId="31195"/>
    <cellStyle name="Note 3 3 2 2 6 5" xfId="27470"/>
    <cellStyle name="Note 3 3 2 2 7" xfId="21839"/>
    <cellStyle name="Note 3 3 2 2 7 2" xfId="31519"/>
    <cellStyle name="Note 3 3 2 2 8" xfId="20832"/>
    <cellStyle name="Note 3 3 2 2 8 2" xfId="30512"/>
    <cellStyle name="Note 3 3 2 2 9" xfId="24837"/>
    <cellStyle name="Note 3 3 2 2 9 2" xfId="34517"/>
    <cellStyle name="Note 3 3 2 3" xfId="16205"/>
    <cellStyle name="Note 3 3 2 3 2" xfId="16709"/>
    <cellStyle name="Note 3 3 2 3 2 2" xfId="17545"/>
    <cellStyle name="Note 3 3 2 3 2 2 2" xfId="23105"/>
    <cellStyle name="Note 3 3 2 3 2 2 2 2" xfId="32785"/>
    <cellStyle name="Note 3 3 2 3 2 2 3" xfId="19930"/>
    <cellStyle name="Note 3 3 2 3 2 2 3 2" xfId="29610"/>
    <cellStyle name="Note 3 3 2 3 2 2 4" xfId="19248"/>
    <cellStyle name="Note 3 3 2 3 2 2 4 2" xfId="28928"/>
    <cellStyle name="Note 3 3 2 3 2 2 5" xfId="27027"/>
    <cellStyle name="Note 3 3 2 3 2 2 6" xfId="27229"/>
    <cellStyle name="Note 3 3 2 3 2 3" xfId="18226"/>
    <cellStyle name="Note 3 3 2 3 2 3 2" xfId="23786"/>
    <cellStyle name="Note 3 3 2 3 2 3 2 2" xfId="33466"/>
    <cellStyle name="Note 3 3 2 3 2 3 3" xfId="21128"/>
    <cellStyle name="Note 3 3 2 3 2 3 3 2" xfId="30808"/>
    <cellStyle name="Note 3 3 2 3 2 3 4" xfId="24958"/>
    <cellStyle name="Note 3 3 2 3 2 3 4 2" xfId="34638"/>
    <cellStyle name="Note 3 3 2 3 2 3 5" xfId="27910"/>
    <cellStyle name="Note 3 3 2 3 2 4" xfId="22281"/>
    <cellStyle name="Note 3 3 2 3 2 4 2" xfId="31961"/>
    <cellStyle name="Note 3 3 2 3 2 5" xfId="24398"/>
    <cellStyle name="Note 3 3 2 3 2 5 2" xfId="34078"/>
    <cellStyle name="Note 3 3 2 3 2 6" xfId="19500"/>
    <cellStyle name="Note 3 3 2 3 2 6 2" xfId="29180"/>
    <cellStyle name="Note 3 3 2 3 2 7" xfId="25594"/>
    <cellStyle name="Note 3 3 2 3 3" xfId="16541"/>
    <cellStyle name="Note 3 3 2 3 3 2" xfId="17155"/>
    <cellStyle name="Note 3 3 2 3 3 2 2" xfId="22708"/>
    <cellStyle name="Note 3 3 2 3 3 2 2 2" xfId="32388"/>
    <cellStyle name="Note 3 3 2 3 3 2 3" xfId="20011"/>
    <cellStyle name="Note 3 3 2 3 3 2 3 2" xfId="29691"/>
    <cellStyle name="Note 3 3 2 3 3 2 4" xfId="24553"/>
    <cellStyle name="Note 3 3 2 3 3 2 4 2" xfId="34233"/>
    <cellStyle name="Note 3 3 2 3 3 2 5" xfId="26681"/>
    <cellStyle name="Note 3 3 2 3 3 2 6" xfId="25514"/>
    <cellStyle name="Note 3 3 2 3 3 3" xfId="17990"/>
    <cellStyle name="Note 3 3 2 3 3 3 2" xfId="23550"/>
    <cellStyle name="Note 3 3 2 3 3 3 2 2" xfId="33230"/>
    <cellStyle name="Note 3 3 2 3 3 3 3" xfId="19848"/>
    <cellStyle name="Note 3 3 2 3 3 3 3 2" xfId="29528"/>
    <cellStyle name="Note 3 3 2 3 3 3 4" xfId="21356"/>
    <cellStyle name="Note 3 3 2 3 3 3 4 2" xfId="31036"/>
    <cellStyle name="Note 3 3 2 3 3 3 5" xfId="27674"/>
    <cellStyle name="Note 3 3 2 3 3 4" xfId="22045"/>
    <cellStyle name="Note 3 3 2 3 3 4 2" xfId="31725"/>
    <cellStyle name="Note 3 3 2 3 3 5" xfId="20091"/>
    <cellStyle name="Note 3 3 2 3 3 5 2" xfId="29771"/>
    <cellStyle name="Note 3 3 2 3 3 6" xfId="19566"/>
    <cellStyle name="Note 3 3 2 3 3 6 2" xfId="29246"/>
    <cellStyle name="Note 3 3 2 3 3 7" xfId="25486"/>
    <cellStyle name="Note 3 3 2 3 4" xfId="17082"/>
    <cellStyle name="Note 3 3 2 3 4 2" xfId="22635"/>
    <cellStyle name="Note 3 3 2 3 4 2 2" xfId="32315"/>
    <cellStyle name="Note 3 3 2 3 4 3" xfId="19571"/>
    <cellStyle name="Note 3 3 2 3 4 3 2" xfId="29251"/>
    <cellStyle name="Note 3 3 2 3 4 4" xfId="25038"/>
    <cellStyle name="Note 3 3 2 3 4 4 2" xfId="34718"/>
    <cellStyle name="Note 3 3 2 3 4 5" xfId="26614"/>
    <cellStyle name="Note 3 3 2 3 4 6" xfId="25546"/>
    <cellStyle name="Note 3 3 2 3 5" xfId="17720"/>
    <cellStyle name="Note 3 3 2 3 5 2" xfId="23280"/>
    <cellStyle name="Note 3 3 2 3 5 2 2" xfId="32960"/>
    <cellStyle name="Note 3 3 2 3 5 3" xfId="20921"/>
    <cellStyle name="Note 3 3 2 3 5 3 2" xfId="30601"/>
    <cellStyle name="Note 3 3 2 3 5 4" xfId="19875"/>
    <cellStyle name="Note 3 3 2 3 5 4 2" xfId="29555"/>
    <cellStyle name="Note 3 3 2 3 5 5" xfId="27404"/>
    <cellStyle name="Note 3 3 2 3 6" xfId="21771"/>
    <cellStyle name="Note 3 3 2 3 6 2" xfId="31451"/>
    <cellStyle name="Note 3 3 2 3 7" xfId="22850"/>
    <cellStyle name="Note 3 3 2 3 7 2" xfId="32530"/>
    <cellStyle name="Note 3 3 2 3 8" xfId="19390"/>
    <cellStyle name="Note 3 3 2 3 8 2" xfId="29070"/>
    <cellStyle name="Note 3 3 2 3 9" xfId="26154"/>
    <cellStyle name="Note 3 3 2 4" xfId="16144"/>
    <cellStyle name="Note 3 3 2 4 2" xfId="16689"/>
    <cellStyle name="Note 3 3 2 4 2 2" xfId="17491"/>
    <cellStyle name="Note 3 3 2 4 2 2 2" xfId="23051"/>
    <cellStyle name="Note 3 3 2 4 2 2 2 2" xfId="32731"/>
    <cellStyle name="Note 3 3 2 4 2 2 3" xfId="24369"/>
    <cellStyle name="Note 3 3 2 4 2 2 3 2" xfId="34049"/>
    <cellStyle name="Note 3 3 2 4 2 2 4" xfId="21628"/>
    <cellStyle name="Note 3 3 2 4 2 2 4 2" xfId="31308"/>
    <cellStyle name="Note 3 3 2 4 2 2 5" xfId="26973"/>
    <cellStyle name="Note 3 3 2 4 2 2 6" xfId="25094"/>
    <cellStyle name="Note 3 3 2 4 2 3" xfId="18172"/>
    <cellStyle name="Note 3 3 2 4 2 3 2" xfId="23732"/>
    <cellStyle name="Note 3 3 2 4 2 3 2 2" xfId="33412"/>
    <cellStyle name="Note 3 3 2 4 2 3 3" xfId="23962"/>
    <cellStyle name="Note 3 3 2 4 2 3 3 2" xfId="33642"/>
    <cellStyle name="Note 3 3 2 4 2 3 4" xfId="24789"/>
    <cellStyle name="Note 3 3 2 4 2 3 4 2" xfId="34469"/>
    <cellStyle name="Note 3 3 2 4 2 3 5" xfId="27856"/>
    <cellStyle name="Note 3 3 2 4 2 4" xfId="22227"/>
    <cellStyle name="Note 3 3 2 4 2 4 2" xfId="31907"/>
    <cellStyle name="Note 3 3 2 4 2 5" xfId="21016"/>
    <cellStyle name="Note 3 3 2 4 2 5 2" xfId="30696"/>
    <cellStyle name="Note 3 3 2 4 2 6" xfId="20145"/>
    <cellStyle name="Note 3 3 2 4 2 6 2" xfId="29825"/>
    <cellStyle name="Note 3 3 2 4 2 7" xfId="25686"/>
    <cellStyle name="Note 3 3 2 4 3" xfId="16487"/>
    <cellStyle name="Note 3 3 2 4 3 2" xfId="17165"/>
    <cellStyle name="Note 3 3 2 4 3 2 2" xfId="22718"/>
    <cellStyle name="Note 3 3 2 4 3 2 2 2" xfId="32398"/>
    <cellStyle name="Note 3 3 2 4 3 2 3" xfId="24152"/>
    <cellStyle name="Note 3 3 2 4 3 2 3 2" xfId="33832"/>
    <cellStyle name="Note 3 3 2 4 3 2 4" xfId="19342"/>
    <cellStyle name="Note 3 3 2 4 3 2 4 2" xfId="29022"/>
    <cellStyle name="Note 3 3 2 4 3 2 5" xfId="26691"/>
    <cellStyle name="Note 3 3 2 4 3 2 6" xfId="25137"/>
    <cellStyle name="Note 3 3 2 4 3 3" xfId="17936"/>
    <cellStyle name="Note 3 3 2 4 3 3 2" xfId="23496"/>
    <cellStyle name="Note 3 3 2 4 3 3 2 2" xfId="33176"/>
    <cellStyle name="Note 3 3 2 4 3 3 3" xfId="20183"/>
    <cellStyle name="Note 3 3 2 4 3 3 3 2" xfId="29863"/>
    <cellStyle name="Note 3 3 2 4 3 3 4" xfId="24661"/>
    <cellStyle name="Note 3 3 2 4 3 3 4 2" xfId="34341"/>
    <cellStyle name="Note 3 3 2 4 3 3 5" xfId="27620"/>
    <cellStyle name="Note 3 3 2 4 3 4" xfId="21991"/>
    <cellStyle name="Note 3 3 2 4 3 4 2" xfId="31671"/>
    <cellStyle name="Note 3 3 2 4 3 5" xfId="19163"/>
    <cellStyle name="Note 3 3 2 4 3 5 2" xfId="28843"/>
    <cellStyle name="Note 3 3 2 4 3 6" xfId="20727"/>
    <cellStyle name="Note 3 3 2 4 3 6 2" xfId="30407"/>
    <cellStyle name="Note 3 3 2 4 3 7" xfId="25397"/>
    <cellStyle name="Note 3 3 2 4 4" xfId="17097"/>
    <cellStyle name="Note 3 3 2 4 4 2" xfId="22650"/>
    <cellStyle name="Note 3 3 2 4 4 2 2" xfId="32330"/>
    <cellStyle name="Note 3 3 2 4 4 3" xfId="21058"/>
    <cellStyle name="Note 3 3 2 4 4 3 2" xfId="30738"/>
    <cellStyle name="Note 3 3 2 4 4 4" xfId="21207"/>
    <cellStyle name="Note 3 3 2 4 4 4 2" xfId="30887"/>
    <cellStyle name="Note 3 3 2 4 4 5" xfId="26626"/>
    <cellStyle name="Note 3 3 2 4 4 6" xfId="25579"/>
    <cellStyle name="Note 3 3 2 4 5" xfId="17314"/>
    <cellStyle name="Note 3 3 2 4 5 2" xfId="22874"/>
    <cellStyle name="Note 3 3 2 4 5 2 2" xfId="32554"/>
    <cellStyle name="Note 3 3 2 4 5 3" xfId="19891"/>
    <cellStyle name="Note 3 3 2 4 5 3 2" xfId="29571"/>
    <cellStyle name="Note 3 3 2 4 5 4" xfId="19624"/>
    <cellStyle name="Note 3 3 2 4 5 4 2" xfId="29304"/>
    <cellStyle name="Note 3 3 2 4 5 5" xfId="26358"/>
    <cellStyle name="Note 3 3 2 4 6" xfId="21713"/>
    <cellStyle name="Note 3 3 2 4 6 2" xfId="31393"/>
    <cellStyle name="Note 3 3 2 4 7" xfId="21034"/>
    <cellStyle name="Note 3 3 2 4 7 2" xfId="30714"/>
    <cellStyle name="Note 3 3 2 4 8" xfId="20324"/>
    <cellStyle name="Note 3 3 2 4 8 2" xfId="30004"/>
    <cellStyle name="Note 3 3 2 4 9" xfId="25855"/>
    <cellStyle name="Note 3 3 2 5" xfId="16119"/>
    <cellStyle name="Note 3 3 2 5 2" xfId="17466"/>
    <cellStyle name="Note 3 3 2 5 2 2" xfId="23026"/>
    <cellStyle name="Note 3 3 2 5 2 2 2" xfId="32706"/>
    <cellStyle name="Note 3 3 2 5 2 3" xfId="21609"/>
    <cellStyle name="Note 3 3 2 5 2 3 2" xfId="31289"/>
    <cellStyle name="Note 3 3 2 5 2 4" xfId="19764"/>
    <cellStyle name="Note 3 3 2 5 2 4 2" xfId="29444"/>
    <cellStyle name="Note 3 3 2 5 2 5" xfId="26948"/>
    <cellStyle name="Note 3 3 2 5 2 6" xfId="25245"/>
    <cellStyle name="Note 3 3 2 5 3" xfId="18147"/>
    <cellStyle name="Note 3 3 2 5 3 2" xfId="23707"/>
    <cellStyle name="Note 3 3 2 5 3 2 2" xfId="33387"/>
    <cellStyle name="Note 3 3 2 5 3 3" xfId="23918"/>
    <cellStyle name="Note 3 3 2 5 3 3 2" xfId="33598"/>
    <cellStyle name="Note 3 3 2 5 3 4" xfId="24941"/>
    <cellStyle name="Note 3 3 2 5 3 4 2" xfId="34621"/>
    <cellStyle name="Note 3 3 2 5 3 5" xfId="27831"/>
    <cellStyle name="Note 3 3 2 5 4" xfId="22202"/>
    <cellStyle name="Note 3 3 2 5 4 2" xfId="31882"/>
    <cellStyle name="Note 3 3 2 5 5" xfId="24391"/>
    <cellStyle name="Note 3 3 2 5 5 2" xfId="34071"/>
    <cellStyle name="Note 3 3 2 5 6" xfId="20161"/>
    <cellStyle name="Note 3 3 2 5 6 2" xfId="29841"/>
    <cellStyle name="Note 3 3 2 5 7" xfId="25746"/>
    <cellStyle name="Note 3 3 2 6" xfId="16462"/>
    <cellStyle name="Note 3 3 2 6 2" xfId="16916"/>
    <cellStyle name="Note 3 3 2 6 2 2" xfId="22469"/>
    <cellStyle name="Note 3 3 2 6 2 2 2" xfId="32149"/>
    <cellStyle name="Note 3 3 2 6 2 3" xfId="19148"/>
    <cellStyle name="Note 3 3 2 6 2 3 2" xfId="28828"/>
    <cellStyle name="Note 3 3 2 6 2 4" xfId="21182"/>
    <cellStyle name="Note 3 3 2 6 2 4 2" xfId="30862"/>
    <cellStyle name="Note 3 3 2 6 2 5" xfId="26451"/>
    <cellStyle name="Note 3 3 2 6 2 6" xfId="25443"/>
    <cellStyle name="Note 3 3 2 6 3" xfId="17911"/>
    <cellStyle name="Note 3 3 2 6 3 2" xfId="23471"/>
    <cellStyle name="Note 3 3 2 6 3 2 2" xfId="33151"/>
    <cellStyle name="Note 3 3 2 6 3 3" xfId="21099"/>
    <cellStyle name="Note 3 3 2 6 3 3 2" xfId="30779"/>
    <cellStyle name="Note 3 3 2 6 3 4" xfId="20141"/>
    <cellStyle name="Note 3 3 2 6 3 4 2" xfId="29821"/>
    <cellStyle name="Note 3 3 2 6 3 5" xfId="27595"/>
    <cellStyle name="Note 3 3 2 6 4" xfId="21966"/>
    <cellStyle name="Note 3 3 2 6 4 2" xfId="31646"/>
    <cellStyle name="Note 3 3 2 6 5" xfId="18937"/>
    <cellStyle name="Note 3 3 2 6 5 2" xfId="28617"/>
    <cellStyle name="Note 3 3 2 6 6" xfId="20717"/>
    <cellStyle name="Note 3 3 2 6 6 2" xfId="30397"/>
    <cellStyle name="Note 3 3 2 6 7" xfId="25470"/>
    <cellStyle name="Note 3 3 2 7" xfId="17099"/>
    <cellStyle name="Note 3 3 2 7 2" xfId="22652"/>
    <cellStyle name="Note 3 3 2 7 2 2" xfId="32332"/>
    <cellStyle name="Note 3 3 2 7 3" xfId="21631"/>
    <cellStyle name="Note 3 3 2 7 3 2" xfId="31311"/>
    <cellStyle name="Note 3 3 2 7 4" xfId="24724"/>
    <cellStyle name="Note 3 3 2 7 4 2" xfId="34404"/>
    <cellStyle name="Note 3 3 2 7 5" xfId="26628"/>
    <cellStyle name="Note 3 3 2 7 6" xfId="25449"/>
    <cellStyle name="Note 3 3 2 8" xfId="17177"/>
    <cellStyle name="Note 3 3 2 8 2" xfId="22730"/>
    <cellStyle name="Note 3 3 2 8 2 2" xfId="32410"/>
    <cellStyle name="Note 3 3 2 8 3" xfId="19162"/>
    <cellStyle name="Note 3 3 2 8 3 2" xfId="28842"/>
    <cellStyle name="Note 3 3 2 8 4" xfId="24915"/>
    <cellStyle name="Note 3 3 2 8 4 2" xfId="34595"/>
    <cellStyle name="Note 3 3 2 8 5" xfId="27223"/>
    <cellStyle name="Note 3 3 2 9" xfId="21687"/>
    <cellStyle name="Note 3 3 2 9 2" xfId="31367"/>
    <cellStyle name="Note 3 3 3" xfId="16038"/>
    <cellStyle name="Note 3 3 3 10" xfId="25484"/>
    <cellStyle name="Note 3 3 3 2" xfId="16307"/>
    <cellStyle name="Note 3 3 3 2 2" xfId="16777"/>
    <cellStyle name="Note 3 3 3 2 2 2" xfId="17647"/>
    <cellStyle name="Note 3 3 3 2 2 2 2" xfId="23207"/>
    <cellStyle name="Note 3 3 3 2 2 2 2 2" xfId="32887"/>
    <cellStyle name="Note 3 3 3 2 2 2 3" xfId="21065"/>
    <cellStyle name="Note 3 3 3 2 2 2 3 2" xfId="30745"/>
    <cellStyle name="Note 3 3 3 2 2 2 4" xfId="25031"/>
    <cellStyle name="Note 3 3 3 2 2 2 4 2" xfId="34711"/>
    <cellStyle name="Note 3 3 3 2 2 2 5" xfId="27129"/>
    <cellStyle name="Note 3 3 3 2 2 2 6" xfId="27331"/>
    <cellStyle name="Note 3 3 3 2 2 3" xfId="18328"/>
    <cellStyle name="Note 3 3 3 2 2 3 2" xfId="23888"/>
    <cellStyle name="Note 3 3 3 2 2 3 2 2" xfId="33568"/>
    <cellStyle name="Note 3 3 3 2 2 3 3" xfId="24588"/>
    <cellStyle name="Note 3 3 3 2 2 3 3 2" xfId="34268"/>
    <cellStyle name="Note 3 3 3 2 2 3 4" xfId="24965"/>
    <cellStyle name="Note 3 3 3 2 2 3 4 2" xfId="34645"/>
    <cellStyle name="Note 3 3 3 2 2 3 5" xfId="28012"/>
    <cellStyle name="Note 3 3 3 2 2 4" xfId="22383"/>
    <cellStyle name="Note 3 3 3 2 2 4 2" xfId="32063"/>
    <cellStyle name="Note 3 3 3 2 2 5" xfId="20135"/>
    <cellStyle name="Note 3 3 3 2 2 5 2" xfId="29815"/>
    <cellStyle name="Note 3 3 3 2 2 6" xfId="19412"/>
    <cellStyle name="Note 3 3 3 2 2 6 2" xfId="29092"/>
    <cellStyle name="Note 3 3 3 2 2 7" xfId="26099"/>
    <cellStyle name="Note 3 3 3 2 3" xfId="16643"/>
    <cellStyle name="Note 3 3 3 2 3 2" xfId="17411"/>
    <cellStyle name="Note 3 3 3 2 3 2 2" xfId="22971"/>
    <cellStyle name="Note 3 3 3 2 3 2 2 2" xfId="32651"/>
    <cellStyle name="Note 3 3 3 2 3 2 3" xfId="19642"/>
    <cellStyle name="Note 3 3 3 2 3 2 3 2" xfId="29322"/>
    <cellStyle name="Note 3 3 3 2 3 2 4" xfId="19278"/>
    <cellStyle name="Note 3 3 3 2 3 2 4 2" xfId="28958"/>
    <cellStyle name="Note 3 3 3 2 3 2 5" xfId="26893"/>
    <cellStyle name="Note 3 3 3 2 3 2 6" xfId="25160"/>
    <cellStyle name="Note 3 3 3 2 3 3" xfId="18092"/>
    <cellStyle name="Note 3 3 3 2 3 3 2" xfId="23652"/>
    <cellStyle name="Note 3 3 3 2 3 3 2 2" xfId="33332"/>
    <cellStyle name="Note 3 3 3 2 3 3 3" xfId="20993"/>
    <cellStyle name="Note 3 3 3 2 3 3 3 2" xfId="30673"/>
    <cellStyle name="Note 3 3 3 2 3 3 4" xfId="24792"/>
    <cellStyle name="Note 3 3 3 2 3 3 4 2" xfId="34472"/>
    <cellStyle name="Note 3 3 3 2 3 3 5" xfId="27776"/>
    <cellStyle name="Note 3 3 3 2 3 4" xfId="22147"/>
    <cellStyle name="Note 3 3 3 2 3 4 2" xfId="31827"/>
    <cellStyle name="Note 3 3 3 2 3 5" xfId="24047"/>
    <cellStyle name="Note 3 3 3 2 3 5 2" xfId="33727"/>
    <cellStyle name="Note 3 3 3 2 3 6" xfId="23952"/>
    <cellStyle name="Note 3 3 3 2 3 6 2" xfId="33632"/>
    <cellStyle name="Note 3 3 3 2 3 7" xfId="25539"/>
    <cellStyle name="Note 3 3 3 2 4" xfId="17324"/>
    <cellStyle name="Note 3 3 3 2 4 2" xfId="22884"/>
    <cellStyle name="Note 3 3 3 2 4 2 2" xfId="32564"/>
    <cellStyle name="Note 3 3 3 2 4 3" xfId="19223"/>
    <cellStyle name="Note 3 3 3 2 4 3 2" xfId="28903"/>
    <cellStyle name="Note 3 3 3 2 4 4" xfId="21551"/>
    <cellStyle name="Note 3 3 3 2 4 4 2" xfId="31231"/>
    <cellStyle name="Note 3 3 3 2 4 5" xfId="26814"/>
    <cellStyle name="Note 3 3 3 2 4 6" xfId="26826"/>
    <cellStyle name="Note 3 3 3 2 5" xfId="17822"/>
    <cellStyle name="Note 3 3 3 2 5 2" xfId="23382"/>
    <cellStyle name="Note 3 3 3 2 5 2 2" xfId="33062"/>
    <cellStyle name="Note 3 3 3 2 5 3" xfId="24238"/>
    <cellStyle name="Note 3 3 3 2 5 3 2" xfId="33918"/>
    <cellStyle name="Note 3 3 3 2 5 4" xfId="18574"/>
    <cellStyle name="Note 3 3 3 2 5 4 2" xfId="28254"/>
    <cellStyle name="Note 3 3 3 2 5 5" xfId="27506"/>
    <cellStyle name="Note 3 3 3 2 6" xfId="21877"/>
    <cellStyle name="Note 3 3 3 2 6 2" xfId="31557"/>
    <cellStyle name="Note 3 3 3 2 7" xfId="20580"/>
    <cellStyle name="Note 3 3 3 2 7 2" xfId="30260"/>
    <cellStyle name="Note 3 3 3 2 8" xfId="20374"/>
    <cellStyle name="Note 3 3 3 2 8 2" xfId="30054"/>
    <cellStyle name="Note 3 3 3 2 9" xfId="25447"/>
    <cellStyle name="Note 3 3 3 3" xfId="16208"/>
    <cellStyle name="Note 3 3 3 3 2" xfId="17548"/>
    <cellStyle name="Note 3 3 3 3 2 2" xfId="23108"/>
    <cellStyle name="Note 3 3 3 3 2 2 2" xfId="32788"/>
    <cellStyle name="Note 3 3 3 3 2 3" xfId="18875"/>
    <cellStyle name="Note 3 3 3 3 2 3 2" xfId="28555"/>
    <cellStyle name="Note 3 3 3 3 2 4" xfId="19583"/>
    <cellStyle name="Note 3 3 3 3 2 4 2" xfId="29263"/>
    <cellStyle name="Note 3 3 3 3 2 5" xfId="27030"/>
    <cellStyle name="Note 3 3 3 3 2 6" xfId="27232"/>
    <cellStyle name="Note 3 3 3 3 3" xfId="18229"/>
    <cellStyle name="Note 3 3 3 3 3 2" xfId="23789"/>
    <cellStyle name="Note 3 3 3 3 3 2 2" xfId="33469"/>
    <cellStyle name="Note 3 3 3 3 3 3" xfId="24123"/>
    <cellStyle name="Note 3 3 3 3 3 3 2" xfId="33803"/>
    <cellStyle name="Note 3 3 3 3 3 4" xfId="24899"/>
    <cellStyle name="Note 3 3 3 3 3 4 2" xfId="34579"/>
    <cellStyle name="Note 3 3 3 3 3 5" xfId="27913"/>
    <cellStyle name="Note 3 3 3 3 4" xfId="22284"/>
    <cellStyle name="Note 3 3 3 3 4 2" xfId="31964"/>
    <cellStyle name="Note 3 3 3 3 5" xfId="19806"/>
    <cellStyle name="Note 3 3 3 3 5 2" xfId="29486"/>
    <cellStyle name="Note 3 3 3 3 6" xfId="21170"/>
    <cellStyle name="Note 3 3 3 3 6 2" xfId="30850"/>
    <cellStyle name="Note 3 3 3 3 7" xfId="25339"/>
    <cellStyle name="Note 3 3 3 4" xfId="16544"/>
    <cellStyle name="Note 3 3 3 4 2" xfId="17069"/>
    <cellStyle name="Note 3 3 3 4 2 2" xfId="22622"/>
    <cellStyle name="Note 3 3 3 4 2 2 2" xfId="32302"/>
    <cellStyle name="Note 3 3 3 4 2 3" xfId="21145"/>
    <cellStyle name="Note 3 3 3 4 2 3 2" xfId="30825"/>
    <cellStyle name="Note 3 3 3 4 2 4" xfId="18562"/>
    <cellStyle name="Note 3 3 3 4 2 4 2" xfId="28242"/>
    <cellStyle name="Note 3 3 3 4 2 5" xfId="26604"/>
    <cellStyle name="Note 3 3 3 4 2 6" xfId="25796"/>
    <cellStyle name="Note 3 3 3 4 3" xfId="17993"/>
    <cellStyle name="Note 3 3 3 4 3 2" xfId="23553"/>
    <cellStyle name="Note 3 3 3 4 3 2 2" xfId="33233"/>
    <cellStyle name="Note 3 3 3 4 3 3" xfId="21455"/>
    <cellStyle name="Note 3 3 3 4 3 3 2" xfId="31135"/>
    <cellStyle name="Note 3 3 3 4 3 4" xfId="19488"/>
    <cellStyle name="Note 3 3 3 4 3 4 2" xfId="29168"/>
    <cellStyle name="Note 3 3 3 4 3 5" xfId="27677"/>
    <cellStyle name="Note 3 3 3 4 4" xfId="22048"/>
    <cellStyle name="Note 3 3 3 4 4 2" xfId="31728"/>
    <cellStyle name="Note 3 3 3 4 5" xfId="20177"/>
    <cellStyle name="Note 3 3 3 4 5 2" xfId="29857"/>
    <cellStyle name="Note 3 3 3 4 6" xfId="21270"/>
    <cellStyle name="Note 3 3 3 4 6 2" xfId="30950"/>
    <cellStyle name="Note 3 3 3 4 7" xfId="25952"/>
    <cellStyle name="Note 3 3 3 5" xfId="17195"/>
    <cellStyle name="Note 3 3 3 5 2" xfId="22748"/>
    <cellStyle name="Note 3 3 3 5 2 2" xfId="32428"/>
    <cellStyle name="Note 3 3 3 5 3" xfId="20269"/>
    <cellStyle name="Note 3 3 3 5 3 2" xfId="29949"/>
    <cellStyle name="Note 3 3 3 5 4" xfId="24776"/>
    <cellStyle name="Note 3 3 3 5 4 2" xfId="34456"/>
    <cellStyle name="Note 3 3 3 5 5" xfId="26715"/>
    <cellStyle name="Note 3 3 3 5 6" xfId="27218"/>
    <cellStyle name="Note 3 3 3 6" xfId="17723"/>
    <cellStyle name="Note 3 3 3 6 2" xfId="23283"/>
    <cellStyle name="Note 3 3 3 6 2 2" xfId="32963"/>
    <cellStyle name="Note 3 3 3 6 3" xfId="20023"/>
    <cellStyle name="Note 3 3 3 6 3 2" xfId="29703"/>
    <cellStyle name="Note 3 3 3 6 4" xfId="20897"/>
    <cellStyle name="Note 3 3 3 6 4 2" xfId="30577"/>
    <cellStyle name="Note 3 3 3 6 5" xfId="27407"/>
    <cellStyle name="Note 3 3 3 7" xfId="21774"/>
    <cellStyle name="Note 3 3 3 7 2" xfId="31454"/>
    <cellStyle name="Note 3 3 3 8" xfId="20089"/>
    <cellStyle name="Note 3 3 3 8 2" xfId="29769"/>
    <cellStyle name="Note 3 3 3 9" xfId="23937"/>
    <cellStyle name="Note 3 3 3 9 2" xfId="33617"/>
    <cellStyle name="Note 3 3 4" xfId="16233"/>
    <cellStyle name="Note 3 3 4 2" xfId="16731"/>
    <cellStyle name="Note 3 3 4 2 2" xfId="17573"/>
    <cellStyle name="Note 3 3 4 2 2 2" xfId="23133"/>
    <cellStyle name="Note 3 3 4 2 2 2 2" xfId="32813"/>
    <cellStyle name="Note 3 3 4 2 2 3" xfId="18859"/>
    <cellStyle name="Note 3 3 4 2 2 3 2" xfId="28539"/>
    <cellStyle name="Note 3 3 4 2 2 4" xfId="19332"/>
    <cellStyle name="Note 3 3 4 2 2 4 2" xfId="29012"/>
    <cellStyle name="Note 3 3 4 2 2 5" xfId="27055"/>
    <cellStyle name="Note 3 3 4 2 2 6" xfId="27257"/>
    <cellStyle name="Note 3 3 4 2 3" xfId="18254"/>
    <cellStyle name="Note 3 3 4 2 3 2" xfId="23814"/>
    <cellStyle name="Note 3 3 4 2 3 2 2" xfId="33494"/>
    <cellStyle name="Note 3 3 4 2 3 3" xfId="19045"/>
    <cellStyle name="Note 3 3 4 2 3 3 2" xfId="28725"/>
    <cellStyle name="Note 3 3 4 2 3 4" xfId="24874"/>
    <cellStyle name="Note 3 3 4 2 3 4 2" xfId="34554"/>
    <cellStyle name="Note 3 3 4 2 3 5" xfId="27938"/>
    <cellStyle name="Note 3 3 4 2 4" xfId="22309"/>
    <cellStyle name="Note 3 3 4 2 4 2" xfId="31989"/>
    <cellStyle name="Note 3 3 4 2 5" xfId="18617"/>
    <cellStyle name="Note 3 3 4 2 5 2" xfId="28297"/>
    <cellStyle name="Note 3 3 4 2 6" xfId="24929"/>
    <cellStyle name="Note 3 3 4 2 6 2" xfId="34609"/>
    <cellStyle name="Note 3 3 4 2 7" xfId="25992"/>
    <cellStyle name="Note 3 3 4 3" xfId="16569"/>
    <cellStyle name="Note 3 3 4 3 2" xfId="17132"/>
    <cellStyle name="Note 3 3 4 3 2 2" xfId="22685"/>
    <cellStyle name="Note 3 3 4 3 2 2 2" xfId="32365"/>
    <cellStyle name="Note 3 3 4 3 2 3" xfId="19669"/>
    <cellStyle name="Note 3 3 4 3 2 3 2" xfId="29349"/>
    <cellStyle name="Note 3 3 4 3 2 4" xfId="23928"/>
    <cellStyle name="Note 3 3 4 3 2 4 2" xfId="33608"/>
    <cellStyle name="Note 3 3 4 3 2 5" xfId="26658"/>
    <cellStyle name="Note 3 3 4 3 2 6" xfId="26042"/>
    <cellStyle name="Note 3 3 4 3 3" xfId="18018"/>
    <cellStyle name="Note 3 3 4 3 3 2" xfId="23578"/>
    <cellStyle name="Note 3 3 4 3 3 2 2" xfId="33258"/>
    <cellStyle name="Note 3 3 4 3 3 3" xfId="21040"/>
    <cellStyle name="Note 3 3 4 3 3 3 2" xfId="30720"/>
    <cellStyle name="Note 3 3 4 3 3 4" xfId="20181"/>
    <cellStyle name="Note 3 3 4 3 3 4 2" xfId="29861"/>
    <cellStyle name="Note 3 3 4 3 3 5" xfId="27702"/>
    <cellStyle name="Note 3 3 4 3 4" xfId="22073"/>
    <cellStyle name="Note 3 3 4 3 4 2" xfId="31753"/>
    <cellStyle name="Note 3 3 4 3 5" xfId="19692"/>
    <cellStyle name="Note 3 3 4 3 5 2" xfId="29372"/>
    <cellStyle name="Note 3 3 4 3 6" xfId="18822"/>
    <cellStyle name="Note 3 3 4 3 6 2" xfId="28502"/>
    <cellStyle name="Note 3 3 4 3 7" xfId="26178"/>
    <cellStyle name="Note 3 3 4 4" xfId="17102"/>
    <cellStyle name="Note 3 3 4 4 2" xfId="22655"/>
    <cellStyle name="Note 3 3 4 4 2 2" xfId="32335"/>
    <cellStyle name="Note 3 3 4 4 3" xfId="24285"/>
    <cellStyle name="Note 3 3 4 4 3 2" xfId="33965"/>
    <cellStyle name="Note 3 3 4 4 4" xfId="20931"/>
    <cellStyle name="Note 3 3 4 4 4 2" xfId="30611"/>
    <cellStyle name="Note 3 3 4 4 5" xfId="26631"/>
    <cellStyle name="Note 3 3 4 4 6" xfId="25921"/>
    <cellStyle name="Note 3 3 4 5" xfId="17748"/>
    <cellStyle name="Note 3 3 4 5 2" xfId="23308"/>
    <cellStyle name="Note 3 3 4 5 2 2" xfId="32988"/>
    <cellStyle name="Note 3 3 4 5 3" xfId="20811"/>
    <cellStyle name="Note 3 3 4 5 3 2" xfId="30491"/>
    <cellStyle name="Note 3 3 4 5 4" xfId="18836"/>
    <cellStyle name="Note 3 3 4 5 4 2" xfId="28516"/>
    <cellStyle name="Note 3 3 4 5 5" xfId="27432"/>
    <cellStyle name="Note 3 3 4 6" xfId="21799"/>
    <cellStyle name="Note 3 3 4 6 2" xfId="31479"/>
    <cellStyle name="Note 3 3 4 7" xfId="24556"/>
    <cellStyle name="Note 3 3 4 7 2" xfId="34236"/>
    <cellStyle name="Note 3 3 4 8" xfId="20005"/>
    <cellStyle name="Note 3 3 4 8 2" xfId="29685"/>
    <cellStyle name="Note 3 3 4 9" xfId="26176"/>
    <cellStyle name="Note 3 3 5" xfId="16428"/>
    <cellStyle name="Note 3 3 5 2" xfId="17064"/>
    <cellStyle name="Note 3 3 5 2 2" xfId="22617"/>
    <cellStyle name="Note 3 3 5 2 2 2" xfId="32297"/>
    <cellStyle name="Note 3 3 5 2 3" xfId="18924"/>
    <cellStyle name="Note 3 3 5 2 3 2" xfId="28604"/>
    <cellStyle name="Note 3 3 5 2 4" xfId="20320"/>
    <cellStyle name="Note 3 3 5 2 4 2" xfId="30000"/>
    <cellStyle name="Note 3 3 5 2 5" xfId="26599"/>
    <cellStyle name="Note 3 3 5 2 6" xfId="26057"/>
    <cellStyle name="Note 3 3 5 3" xfId="17877"/>
    <cellStyle name="Note 3 3 5 3 2" xfId="23437"/>
    <cellStyle name="Note 3 3 5 3 2 2" xfId="33117"/>
    <cellStyle name="Note 3 3 5 3 3" xfId="20119"/>
    <cellStyle name="Note 3 3 5 3 3 2" xfId="29799"/>
    <cellStyle name="Note 3 3 5 3 4" xfId="20627"/>
    <cellStyle name="Note 3 3 5 3 4 2" xfId="30307"/>
    <cellStyle name="Note 3 3 5 3 5" xfId="27561"/>
    <cellStyle name="Note 3 3 5 4" xfId="21932"/>
    <cellStyle name="Note 3 3 5 4 2" xfId="31612"/>
    <cellStyle name="Note 3 3 5 5" xfId="18441"/>
    <cellStyle name="Note 3 3 5 5 2" xfId="28121"/>
    <cellStyle name="Note 3 3 5 6" xfId="21451"/>
    <cellStyle name="Note 3 3 5 6 2" xfId="31131"/>
    <cellStyle name="Note 3 3 5 7" xfId="26121"/>
    <cellStyle name="Note 3 3 6" xfId="19090"/>
    <cellStyle name="Note 3 3 6 2" xfId="28770"/>
    <cellStyle name="Note 3 4" xfId="4275"/>
    <cellStyle name="Note 4" xfId="321"/>
    <cellStyle name="Note 4 2" xfId="15975"/>
    <cellStyle name="Note 4 2 10" xfId="18374"/>
    <cellStyle name="Note 4 2 10 2" xfId="28054"/>
    <cellStyle name="Note 4 2 11" xfId="24682"/>
    <cellStyle name="Note 4 2 11 2" xfId="34362"/>
    <cellStyle name="Note 4 2 12" xfId="26193"/>
    <cellStyle name="Note 4 2 2" xfId="16067"/>
    <cellStyle name="Note 4 2 2 10" xfId="26165"/>
    <cellStyle name="Note 4 2 2 2" xfId="16317"/>
    <cellStyle name="Note 4 2 2 2 2" xfId="16787"/>
    <cellStyle name="Note 4 2 2 2 2 2" xfId="17657"/>
    <cellStyle name="Note 4 2 2 2 2 2 2" xfId="23217"/>
    <cellStyle name="Note 4 2 2 2 2 2 2 2" xfId="32897"/>
    <cellStyle name="Note 4 2 2 2 2 2 3" xfId="21073"/>
    <cellStyle name="Note 4 2 2 2 2 2 3 2" xfId="30753"/>
    <cellStyle name="Note 4 2 2 2 2 2 4" xfId="19843"/>
    <cellStyle name="Note 4 2 2 2 2 2 4 2" xfId="29523"/>
    <cellStyle name="Note 4 2 2 2 2 2 5" xfId="27139"/>
    <cellStyle name="Note 4 2 2 2 2 2 6" xfId="27341"/>
    <cellStyle name="Note 4 2 2 2 2 3" xfId="18338"/>
    <cellStyle name="Note 4 2 2 2 2 3 2" xfId="23898"/>
    <cellStyle name="Note 4 2 2 2 2 3 2 2" xfId="33578"/>
    <cellStyle name="Note 4 2 2 2 2 3 3" xfId="24598"/>
    <cellStyle name="Note 4 2 2 2 2 3 3 2" xfId="34278"/>
    <cellStyle name="Note 4 2 2 2 2 3 4" xfId="24766"/>
    <cellStyle name="Note 4 2 2 2 2 3 4 2" xfId="34446"/>
    <cellStyle name="Note 4 2 2 2 2 3 5" xfId="28022"/>
    <cellStyle name="Note 4 2 2 2 2 4" xfId="22393"/>
    <cellStyle name="Note 4 2 2 2 2 4 2" xfId="32073"/>
    <cellStyle name="Note 4 2 2 2 2 5" xfId="20885"/>
    <cellStyle name="Note 4 2 2 2 2 5 2" xfId="30565"/>
    <cellStyle name="Note 4 2 2 2 2 6" xfId="20504"/>
    <cellStyle name="Note 4 2 2 2 2 6 2" xfId="30184"/>
    <cellStyle name="Note 4 2 2 2 2 7" xfId="25493"/>
    <cellStyle name="Note 4 2 2 2 3" xfId="16653"/>
    <cellStyle name="Note 4 2 2 2 3 2" xfId="17421"/>
    <cellStyle name="Note 4 2 2 2 3 2 2" xfId="22981"/>
    <cellStyle name="Note 4 2 2 2 3 2 2 2" xfId="32661"/>
    <cellStyle name="Note 4 2 2 2 3 2 3" xfId="19575"/>
    <cellStyle name="Note 4 2 2 2 3 2 3 2" xfId="29255"/>
    <cellStyle name="Note 4 2 2 2 3 2 4" xfId="21522"/>
    <cellStyle name="Note 4 2 2 2 3 2 4 2" xfId="31202"/>
    <cellStyle name="Note 4 2 2 2 3 2 5" xfId="26903"/>
    <cellStyle name="Note 4 2 2 2 3 2 6" xfId="25110"/>
    <cellStyle name="Note 4 2 2 2 3 3" xfId="18102"/>
    <cellStyle name="Note 4 2 2 2 3 3 2" xfId="23662"/>
    <cellStyle name="Note 4 2 2 2 3 3 2 2" xfId="33342"/>
    <cellStyle name="Note 4 2 2 2 3 3 3" xfId="18376"/>
    <cellStyle name="Note 4 2 2 2 3 3 3 2" xfId="28056"/>
    <cellStyle name="Note 4 2 2 2 3 3 4" xfId="19572"/>
    <cellStyle name="Note 4 2 2 2 3 3 4 2" xfId="29252"/>
    <cellStyle name="Note 4 2 2 2 3 3 5" xfId="27786"/>
    <cellStyle name="Note 4 2 2 2 3 4" xfId="22157"/>
    <cellStyle name="Note 4 2 2 2 3 4 2" xfId="31837"/>
    <cellStyle name="Note 4 2 2 2 3 5" xfId="19539"/>
    <cellStyle name="Note 4 2 2 2 3 5 2" xfId="29219"/>
    <cellStyle name="Note 4 2 2 2 3 6" xfId="20746"/>
    <cellStyle name="Note 4 2 2 2 3 6 2" xfId="30426"/>
    <cellStyle name="Note 4 2 2 2 3 7" xfId="25345"/>
    <cellStyle name="Note 4 2 2 2 4" xfId="16941"/>
    <cellStyle name="Note 4 2 2 2 4 2" xfId="22494"/>
    <cellStyle name="Note 4 2 2 2 4 2 2" xfId="32174"/>
    <cellStyle name="Note 4 2 2 2 4 3" xfId="24025"/>
    <cellStyle name="Note 4 2 2 2 4 3 2" xfId="33705"/>
    <cellStyle name="Note 4 2 2 2 4 4" xfId="18694"/>
    <cellStyle name="Note 4 2 2 2 4 4 2" xfId="28374"/>
    <cellStyle name="Note 4 2 2 2 4 5" xfId="26476"/>
    <cellStyle name="Note 4 2 2 2 4 6" xfId="25336"/>
    <cellStyle name="Note 4 2 2 2 5" xfId="17832"/>
    <cellStyle name="Note 4 2 2 2 5 2" xfId="23392"/>
    <cellStyle name="Note 4 2 2 2 5 2 2" xfId="33072"/>
    <cellStyle name="Note 4 2 2 2 5 3" xfId="18470"/>
    <cellStyle name="Note 4 2 2 2 5 3 2" xfId="28150"/>
    <cellStyle name="Note 4 2 2 2 5 4" xfId="24925"/>
    <cellStyle name="Note 4 2 2 2 5 4 2" xfId="34605"/>
    <cellStyle name="Note 4 2 2 2 5 5" xfId="27516"/>
    <cellStyle name="Note 4 2 2 2 6" xfId="21887"/>
    <cellStyle name="Note 4 2 2 2 6 2" xfId="31567"/>
    <cellStyle name="Note 4 2 2 2 7" xfId="18744"/>
    <cellStyle name="Note 4 2 2 2 7 2" xfId="28424"/>
    <cellStyle name="Note 4 2 2 2 8" xfId="19966"/>
    <cellStyle name="Note 4 2 2 2 8 2" xfId="29646"/>
    <cellStyle name="Note 4 2 2 2 9" xfId="25232"/>
    <cellStyle name="Note 4 2 2 3" xfId="16256"/>
    <cellStyle name="Note 4 2 2 3 2" xfId="17596"/>
    <cellStyle name="Note 4 2 2 3 2 2" xfId="23156"/>
    <cellStyle name="Note 4 2 2 3 2 2 2" xfId="32836"/>
    <cellStyle name="Note 4 2 2 3 2 3" xfId="18531"/>
    <cellStyle name="Note 4 2 2 3 2 3 2" xfId="28211"/>
    <cellStyle name="Note 4 2 2 3 2 4" xfId="20178"/>
    <cellStyle name="Note 4 2 2 3 2 4 2" xfId="29858"/>
    <cellStyle name="Note 4 2 2 3 2 5" xfId="27078"/>
    <cellStyle name="Note 4 2 2 3 2 6" xfId="27280"/>
    <cellStyle name="Note 4 2 2 3 3" xfId="18277"/>
    <cellStyle name="Note 4 2 2 3 3 2" xfId="23837"/>
    <cellStyle name="Note 4 2 2 3 3 2 2" xfId="33517"/>
    <cellStyle name="Note 4 2 2 3 3 3" xfId="24028"/>
    <cellStyle name="Note 4 2 2 3 3 3 2" xfId="33708"/>
    <cellStyle name="Note 4 2 2 3 3 4" xfId="24826"/>
    <cellStyle name="Note 4 2 2 3 3 4 2" xfId="34506"/>
    <cellStyle name="Note 4 2 2 3 3 5" xfId="27961"/>
    <cellStyle name="Note 4 2 2 3 4" xfId="22332"/>
    <cellStyle name="Note 4 2 2 3 4 2" xfId="32012"/>
    <cellStyle name="Note 4 2 2 3 5" xfId="21473"/>
    <cellStyle name="Note 4 2 2 3 5 2" xfId="31153"/>
    <cellStyle name="Note 4 2 2 3 6" xfId="18967"/>
    <cellStyle name="Note 4 2 2 3 6 2" xfId="28647"/>
    <cellStyle name="Note 4 2 2 3 7" xfId="25273"/>
    <cellStyle name="Note 4 2 2 4" xfId="16592"/>
    <cellStyle name="Note 4 2 2 4 2" xfId="17360"/>
    <cellStyle name="Note 4 2 2 4 2 2" xfId="22920"/>
    <cellStyle name="Note 4 2 2 4 2 2 2" xfId="32600"/>
    <cellStyle name="Note 4 2 2 4 2 3" xfId="19854"/>
    <cellStyle name="Note 4 2 2 4 2 3 2" xfId="29534"/>
    <cellStyle name="Note 4 2 2 4 2 4" xfId="19862"/>
    <cellStyle name="Note 4 2 2 4 2 4 2" xfId="29542"/>
    <cellStyle name="Note 4 2 2 4 2 5" xfId="26842"/>
    <cellStyle name="Note 4 2 2 4 2 6" xfId="25260"/>
    <cellStyle name="Note 4 2 2 4 3" xfId="18041"/>
    <cellStyle name="Note 4 2 2 4 3 2" xfId="23601"/>
    <cellStyle name="Note 4 2 2 4 3 2 2" xfId="33281"/>
    <cellStyle name="Note 4 2 2 4 3 3" xfId="18641"/>
    <cellStyle name="Note 4 2 2 4 3 3 2" xfId="28321"/>
    <cellStyle name="Note 4 2 2 4 3 4" xfId="19938"/>
    <cellStyle name="Note 4 2 2 4 3 4 2" xfId="29618"/>
    <cellStyle name="Note 4 2 2 4 3 5" xfId="27725"/>
    <cellStyle name="Note 4 2 2 4 4" xfId="22096"/>
    <cellStyle name="Note 4 2 2 4 4 2" xfId="31776"/>
    <cellStyle name="Note 4 2 2 4 5" xfId="21227"/>
    <cellStyle name="Note 4 2 2 4 5 2" xfId="30907"/>
    <cellStyle name="Note 4 2 2 4 6" xfId="20280"/>
    <cellStyle name="Note 4 2 2 4 6 2" xfId="29960"/>
    <cellStyle name="Note 4 2 2 4 7" xfId="26235"/>
    <cellStyle name="Note 4 2 2 5" xfId="17273"/>
    <cellStyle name="Note 4 2 2 5 2" xfId="22826"/>
    <cellStyle name="Note 4 2 2 5 2 2" xfId="32506"/>
    <cellStyle name="Note 4 2 2 5 3" xfId="20328"/>
    <cellStyle name="Note 4 2 2 5 3 2" xfId="30008"/>
    <cellStyle name="Note 4 2 2 5 4" xfId="24264"/>
    <cellStyle name="Note 4 2 2 5 4 2" xfId="33944"/>
    <cellStyle name="Note 4 2 2 5 5" xfId="26778"/>
    <cellStyle name="Note 4 2 2 5 6" xfId="26348"/>
    <cellStyle name="Note 4 2 2 6" xfId="17771"/>
    <cellStyle name="Note 4 2 2 6 2" xfId="23331"/>
    <cellStyle name="Note 4 2 2 6 2 2" xfId="33011"/>
    <cellStyle name="Note 4 2 2 6 3" xfId="18353"/>
    <cellStyle name="Note 4 2 2 6 3 2" xfId="28035"/>
    <cellStyle name="Note 4 2 2 6 4" xfId="21312"/>
    <cellStyle name="Note 4 2 2 6 4 2" xfId="30992"/>
    <cellStyle name="Note 4 2 2 6 5" xfId="27455"/>
    <cellStyle name="Note 4 2 2 7" xfId="21824"/>
    <cellStyle name="Note 4 2 2 7 2" xfId="31504"/>
    <cellStyle name="Note 4 2 2 8" xfId="21417"/>
    <cellStyle name="Note 4 2 2 8 2" xfId="31097"/>
    <cellStyle name="Note 4 2 2 9" xfId="24769"/>
    <cellStyle name="Note 4 2 2 9 2" xfId="34449"/>
    <cellStyle name="Note 4 2 3" xfId="16272"/>
    <cellStyle name="Note 4 2 3 2" xfId="16742"/>
    <cellStyle name="Note 4 2 3 2 2" xfId="17612"/>
    <cellStyle name="Note 4 2 3 2 2 2" xfId="23172"/>
    <cellStyle name="Note 4 2 3 2 2 2 2" xfId="32852"/>
    <cellStyle name="Note 4 2 3 2 2 3" xfId="19798"/>
    <cellStyle name="Note 4 2 3 2 2 3 2" xfId="29478"/>
    <cellStyle name="Note 4 2 3 2 2 4" xfId="20778"/>
    <cellStyle name="Note 4 2 3 2 2 4 2" xfId="30458"/>
    <cellStyle name="Note 4 2 3 2 2 5" xfId="27094"/>
    <cellStyle name="Note 4 2 3 2 2 6" xfId="27296"/>
    <cellStyle name="Note 4 2 3 2 3" xfId="18293"/>
    <cellStyle name="Note 4 2 3 2 3 2" xfId="23853"/>
    <cellStyle name="Note 4 2 3 2 3 2 2" xfId="33533"/>
    <cellStyle name="Note 4 2 3 2 3 3" xfId="24506"/>
    <cellStyle name="Note 4 2 3 2 3 3 2" xfId="34186"/>
    <cellStyle name="Note 4 2 3 2 3 4" xfId="24905"/>
    <cellStyle name="Note 4 2 3 2 3 4 2" xfId="34585"/>
    <cellStyle name="Note 4 2 3 2 3 5" xfId="27977"/>
    <cellStyle name="Note 4 2 3 2 4" xfId="22348"/>
    <cellStyle name="Note 4 2 3 2 4 2" xfId="32028"/>
    <cellStyle name="Note 4 2 3 2 5" xfId="21190"/>
    <cellStyle name="Note 4 2 3 2 5 2" xfId="30870"/>
    <cellStyle name="Note 4 2 3 2 6" xfId="19445"/>
    <cellStyle name="Note 4 2 3 2 6 2" xfId="29125"/>
    <cellStyle name="Note 4 2 3 2 7" xfId="25980"/>
    <cellStyle name="Note 4 2 3 3" xfId="16608"/>
    <cellStyle name="Note 4 2 3 3 2" xfId="17376"/>
    <cellStyle name="Note 4 2 3 3 2 2" xfId="22936"/>
    <cellStyle name="Note 4 2 3 3 2 2 2" xfId="32616"/>
    <cellStyle name="Note 4 2 3 3 2 3" xfId="19697"/>
    <cellStyle name="Note 4 2 3 3 2 3 2" xfId="29377"/>
    <cellStyle name="Note 4 2 3 3 2 4" xfId="20341"/>
    <cellStyle name="Note 4 2 3 3 2 4 2" xfId="30021"/>
    <cellStyle name="Note 4 2 3 3 2 5" xfId="26858"/>
    <cellStyle name="Note 4 2 3 3 2 6" xfId="25165"/>
    <cellStyle name="Note 4 2 3 3 3" xfId="18057"/>
    <cellStyle name="Note 4 2 3 3 3 2" xfId="23617"/>
    <cellStyle name="Note 4 2 3 3 3 2 2" xfId="33297"/>
    <cellStyle name="Note 4 2 3 3 3 3" xfId="24494"/>
    <cellStyle name="Note 4 2 3 3 3 3 2" xfId="34174"/>
    <cellStyle name="Note 4 2 3 3 3 4" xfId="24638"/>
    <cellStyle name="Note 4 2 3 3 3 4 2" xfId="34318"/>
    <cellStyle name="Note 4 2 3 3 3 5" xfId="27741"/>
    <cellStyle name="Note 4 2 3 3 4" xfId="22112"/>
    <cellStyle name="Note 4 2 3 3 4 2" xfId="31792"/>
    <cellStyle name="Note 4 2 3 3 5" xfId="21596"/>
    <cellStyle name="Note 4 2 3 3 5 2" xfId="31276"/>
    <cellStyle name="Note 4 2 3 3 6" xfId="19034"/>
    <cellStyle name="Note 4 2 3 3 6 2" xfId="28714"/>
    <cellStyle name="Note 4 2 3 3 7" xfId="25208"/>
    <cellStyle name="Note 4 2 3 4" xfId="17261"/>
    <cellStyle name="Note 4 2 3 4 2" xfId="22814"/>
    <cellStyle name="Note 4 2 3 4 2 2" xfId="32494"/>
    <cellStyle name="Note 4 2 3 4 3" xfId="24115"/>
    <cellStyle name="Note 4 2 3 4 3 2" xfId="33795"/>
    <cellStyle name="Note 4 2 3 4 4" xfId="20210"/>
    <cellStyle name="Note 4 2 3 4 4 2" xfId="29890"/>
    <cellStyle name="Note 4 2 3 4 5" xfId="26771"/>
    <cellStyle name="Note 4 2 3 4 6" xfId="27221"/>
    <cellStyle name="Note 4 2 3 5" xfId="17787"/>
    <cellStyle name="Note 4 2 3 5 2" xfId="23347"/>
    <cellStyle name="Note 4 2 3 5 2 2" xfId="33027"/>
    <cellStyle name="Note 4 2 3 5 3" xfId="19068"/>
    <cellStyle name="Note 4 2 3 5 3 2" xfId="28748"/>
    <cellStyle name="Note 4 2 3 5 4" xfId="18491"/>
    <cellStyle name="Note 4 2 3 5 4 2" xfId="28171"/>
    <cellStyle name="Note 4 2 3 5 5" xfId="27471"/>
    <cellStyle name="Note 4 2 3 6" xfId="21840"/>
    <cellStyle name="Note 4 2 3 6 2" xfId="31520"/>
    <cellStyle name="Note 4 2 3 7" xfId="20424"/>
    <cellStyle name="Note 4 2 3 7 2" xfId="30104"/>
    <cellStyle name="Note 4 2 3 8" xfId="24824"/>
    <cellStyle name="Note 4 2 3 8 2" xfId="34504"/>
    <cellStyle name="Note 4 2 3 9" xfId="26129"/>
    <cellStyle name="Note 4 2 4" xfId="16151"/>
    <cellStyle name="Note 4 2 4 2" xfId="16696"/>
    <cellStyle name="Note 4 2 4 2 2" xfId="17498"/>
    <cellStyle name="Note 4 2 4 2 2 2" xfId="23058"/>
    <cellStyle name="Note 4 2 4 2 2 2 2" xfId="32738"/>
    <cellStyle name="Note 4 2 4 2 2 3" xfId="18679"/>
    <cellStyle name="Note 4 2 4 2 2 3 2" xfId="28359"/>
    <cellStyle name="Note 4 2 4 2 2 4" xfId="24363"/>
    <cellStyle name="Note 4 2 4 2 2 4 2" xfId="34043"/>
    <cellStyle name="Note 4 2 4 2 2 5" xfId="26980"/>
    <cellStyle name="Note 4 2 4 2 2 6" xfId="25750"/>
    <cellStyle name="Note 4 2 4 2 3" xfId="18179"/>
    <cellStyle name="Note 4 2 4 2 3 2" xfId="23739"/>
    <cellStyle name="Note 4 2 4 2 3 2 2" xfId="33419"/>
    <cellStyle name="Note 4 2 4 2 3 3" xfId="24220"/>
    <cellStyle name="Note 4 2 4 2 3 3 2" xfId="33900"/>
    <cellStyle name="Note 4 2 4 2 3 4" xfId="19555"/>
    <cellStyle name="Note 4 2 4 2 3 4 2" xfId="29235"/>
    <cellStyle name="Note 4 2 4 2 3 5" xfId="27863"/>
    <cellStyle name="Note 4 2 4 2 4" xfId="22234"/>
    <cellStyle name="Note 4 2 4 2 4 2" xfId="31914"/>
    <cellStyle name="Note 4 2 4 2 5" xfId="21165"/>
    <cellStyle name="Note 4 2 4 2 5 2" xfId="30845"/>
    <cellStyle name="Note 4 2 4 2 6" xfId="20028"/>
    <cellStyle name="Note 4 2 4 2 6 2" xfId="29708"/>
    <cellStyle name="Note 4 2 4 2 7" xfId="25700"/>
    <cellStyle name="Note 4 2 4 3" xfId="16494"/>
    <cellStyle name="Note 4 2 4 3 2" xfId="16911"/>
    <cellStyle name="Note 4 2 4 3 2 2" xfId="22464"/>
    <cellStyle name="Note 4 2 4 3 2 2 2" xfId="32144"/>
    <cellStyle name="Note 4 2 4 3 2 3" xfId="20655"/>
    <cellStyle name="Note 4 2 4 3 2 3 2" xfId="30335"/>
    <cellStyle name="Note 4 2 4 3 2 4" xfId="20422"/>
    <cellStyle name="Note 4 2 4 3 2 4 2" xfId="30102"/>
    <cellStyle name="Note 4 2 4 3 2 5" xfId="26446"/>
    <cellStyle name="Note 4 2 4 3 2 6" xfId="26245"/>
    <cellStyle name="Note 4 2 4 3 3" xfId="17943"/>
    <cellStyle name="Note 4 2 4 3 3 2" xfId="23503"/>
    <cellStyle name="Note 4 2 4 3 3 2 2" xfId="33183"/>
    <cellStyle name="Note 4 2 4 3 3 3" xfId="20887"/>
    <cellStyle name="Note 4 2 4 3 3 3 2" xfId="30567"/>
    <cellStyle name="Note 4 2 4 3 3 4" xfId="18668"/>
    <cellStyle name="Note 4 2 4 3 3 4 2" xfId="28348"/>
    <cellStyle name="Note 4 2 4 3 3 5" xfId="27627"/>
    <cellStyle name="Note 4 2 4 3 4" xfId="21998"/>
    <cellStyle name="Note 4 2 4 3 4 2" xfId="31678"/>
    <cellStyle name="Note 4 2 4 3 5" xfId="24458"/>
    <cellStyle name="Note 4 2 4 3 5 2" xfId="34138"/>
    <cellStyle name="Note 4 2 4 3 6" xfId="20861"/>
    <cellStyle name="Note 4 2 4 3 6 2" xfId="30541"/>
    <cellStyle name="Note 4 2 4 3 7" xfId="25459"/>
    <cellStyle name="Note 4 2 4 4" xfId="17091"/>
    <cellStyle name="Note 4 2 4 4 2" xfId="22644"/>
    <cellStyle name="Note 4 2 4 4 2 2" xfId="32324"/>
    <cellStyle name="Note 4 2 4 4 3" xfId="20153"/>
    <cellStyle name="Note 4 2 4 4 3 2" xfId="29833"/>
    <cellStyle name="Note 4 2 4 4 4" xfId="21071"/>
    <cellStyle name="Note 4 2 4 4 4 2" xfId="30751"/>
    <cellStyle name="Note 4 2 4 4 5" xfId="26621"/>
    <cellStyle name="Note 4 2 4 4 6" xfId="25480"/>
    <cellStyle name="Note 4 2 4 5" xfId="17673"/>
    <cellStyle name="Note 4 2 4 5 2" xfId="23233"/>
    <cellStyle name="Note 4 2 4 5 2 2" xfId="32913"/>
    <cellStyle name="Note 4 2 4 5 3" xfId="21329"/>
    <cellStyle name="Note 4 2 4 5 3 2" xfId="31009"/>
    <cellStyle name="Note 4 2 4 5 4" xfId="19465"/>
    <cellStyle name="Note 4 2 4 5 4 2" xfId="29145"/>
    <cellStyle name="Note 4 2 4 5 5" xfId="27357"/>
    <cellStyle name="Note 4 2 4 6" xfId="21720"/>
    <cellStyle name="Note 4 2 4 6 2" xfId="31400"/>
    <cellStyle name="Note 4 2 4 7" xfId="23987"/>
    <cellStyle name="Note 4 2 4 7 2" xfId="33667"/>
    <cellStyle name="Note 4 2 4 8" xfId="24375"/>
    <cellStyle name="Note 4 2 4 8 2" xfId="34055"/>
    <cellStyle name="Note 4 2 4 9" xfId="26179"/>
    <cellStyle name="Note 4 2 5" xfId="16104"/>
    <cellStyle name="Note 4 2 5 2" xfId="17451"/>
    <cellStyle name="Note 4 2 5 2 2" xfId="23011"/>
    <cellStyle name="Note 4 2 5 2 2 2" xfId="32691"/>
    <cellStyle name="Note 4 2 5 2 3" xfId="21516"/>
    <cellStyle name="Note 4 2 5 2 3 2" xfId="31196"/>
    <cellStyle name="Note 4 2 5 2 4" xfId="21031"/>
    <cellStyle name="Note 4 2 5 2 4 2" xfId="30711"/>
    <cellStyle name="Note 4 2 5 2 5" xfId="26933"/>
    <cellStyle name="Note 4 2 5 2 6" xfId="25105"/>
    <cellStyle name="Note 4 2 5 3" xfId="18132"/>
    <cellStyle name="Note 4 2 5 3 2" xfId="23692"/>
    <cellStyle name="Note 4 2 5 3 2 2" xfId="33372"/>
    <cellStyle name="Note 4 2 5 3 3" xfId="24564"/>
    <cellStyle name="Note 4 2 5 3 3 2" xfId="34244"/>
    <cellStyle name="Note 4 2 5 3 4" xfId="24805"/>
    <cellStyle name="Note 4 2 5 3 4 2" xfId="34485"/>
    <cellStyle name="Note 4 2 5 3 5" xfId="27816"/>
    <cellStyle name="Note 4 2 5 4" xfId="22187"/>
    <cellStyle name="Note 4 2 5 4 2" xfId="31867"/>
    <cellStyle name="Note 4 2 5 5" xfId="24481"/>
    <cellStyle name="Note 4 2 5 5 2" xfId="34161"/>
    <cellStyle name="Note 4 2 5 6" xfId="20904"/>
    <cellStyle name="Note 4 2 5 6 2" xfId="30584"/>
    <cellStyle name="Note 4 2 5 7" xfId="25688"/>
    <cellStyle name="Note 4 2 6" xfId="16447"/>
    <cellStyle name="Note 4 2 6 2" xfId="16883"/>
    <cellStyle name="Note 4 2 6 2 2" xfId="22436"/>
    <cellStyle name="Note 4 2 6 2 2 2" xfId="32116"/>
    <cellStyle name="Note 4 2 6 2 3" xfId="19464"/>
    <cellStyle name="Note 4 2 6 2 3 2" xfId="29144"/>
    <cellStyle name="Note 4 2 6 2 4" xfId="21349"/>
    <cellStyle name="Note 4 2 6 2 4 2" xfId="31029"/>
    <cellStyle name="Note 4 2 6 2 5" xfId="26418"/>
    <cellStyle name="Note 4 2 6 2 6" xfId="25551"/>
    <cellStyle name="Note 4 2 6 3" xfId="17896"/>
    <cellStyle name="Note 4 2 6 3 2" xfId="23456"/>
    <cellStyle name="Note 4 2 6 3 2 2" xfId="33136"/>
    <cellStyle name="Note 4 2 6 3 3" xfId="24128"/>
    <cellStyle name="Note 4 2 6 3 3 2" xfId="33808"/>
    <cellStyle name="Note 4 2 6 3 4" xfId="24783"/>
    <cellStyle name="Note 4 2 6 3 4 2" xfId="34463"/>
    <cellStyle name="Note 4 2 6 3 5" xfId="27580"/>
    <cellStyle name="Note 4 2 6 4" xfId="21951"/>
    <cellStyle name="Note 4 2 6 4 2" xfId="31631"/>
    <cellStyle name="Note 4 2 6 5" xfId="21021"/>
    <cellStyle name="Note 4 2 6 5 2" xfId="30701"/>
    <cellStyle name="Note 4 2 6 6" xfId="24180"/>
    <cellStyle name="Note 4 2 6 6 2" xfId="33860"/>
    <cellStyle name="Note 4 2 6 7" xfId="25353"/>
    <cellStyle name="Note 4 2 7" xfId="17079"/>
    <cellStyle name="Note 4 2 7 2" xfId="22632"/>
    <cellStyle name="Note 4 2 7 2 2" xfId="32312"/>
    <cellStyle name="Note 4 2 7 3" xfId="19419"/>
    <cellStyle name="Note 4 2 7 3 2" xfId="29099"/>
    <cellStyle name="Note 4 2 7 4" xfId="19136"/>
    <cellStyle name="Note 4 2 7 4 2" xfId="28816"/>
    <cellStyle name="Note 4 2 7 5" xfId="26611"/>
    <cellStyle name="Note 4 2 7 6" xfId="26219"/>
    <cellStyle name="Note 4 2 8" xfId="17190"/>
    <cellStyle name="Note 4 2 8 2" xfId="22743"/>
    <cellStyle name="Note 4 2 8 2 2" xfId="32423"/>
    <cellStyle name="Note 4 2 8 3" xfId="19799"/>
    <cellStyle name="Note 4 2 8 3 2" xfId="29479"/>
    <cellStyle name="Note 4 2 8 4" xfId="19607"/>
    <cellStyle name="Note 4 2 8 4 2" xfId="29287"/>
    <cellStyle name="Note 4 2 8 5" xfId="26384"/>
    <cellStyle name="Note 4 2 9" xfId="21672"/>
    <cellStyle name="Note 4 2 9 2" xfId="31352"/>
    <cellStyle name="Note 4 3" xfId="16020"/>
    <cellStyle name="Note 4 3 10" xfId="25209"/>
    <cellStyle name="Note 4 3 2" xfId="16292"/>
    <cellStyle name="Note 4 3 2 2" xfId="16762"/>
    <cellStyle name="Note 4 3 2 2 2" xfId="17632"/>
    <cellStyle name="Note 4 3 2 2 2 2" xfId="23192"/>
    <cellStyle name="Note 4 3 2 2 2 2 2" xfId="32872"/>
    <cellStyle name="Note 4 3 2 2 2 3" xfId="19496"/>
    <cellStyle name="Note 4 3 2 2 2 3 2" xfId="29176"/>
    <cellStyle name="Note 4 3 2 2 2 4" xfId="19657"/>
    <cellStyle name="Note 4 3 2 2 2 4 2" xfId="29337"/>
    <cellStyle name="Note 4 3 2 2 2 5" xfId="27114"/>
    <cellStyle name="Note 4 3 2 2 2 6" xfId="27316"/>
    <cellStyle name="Note 4 3 2 2 3" xfId="18313"/>
    <cellStyle name="Note 4 3 2 2 3 2" xfId="23873"/>
    <cellStyle name="Note 4 3 2 2 3 2 2" xfId="33553"/>
    <cellStyle name="Note 4 3 2 2 3 3" xfId="24418"/>
    <cellStyle name="Note 4 3 2 2 3 3 2" xfId="34098"/>
    <cellStyle name="Note 4 3 2 2 3 4" xfId="24621"/>
    <cellStyle name="Note 4 3 2 2 3 4 2" xfId="34301"/>
    <cellStyle name="Note 4 3 2 2 3 5" xfId="27997"/>
    <cellStyle name="Note 4 3 2 2 4" xfId="22368"/>
    <cellStyle name="Note 4 3 2 2 4 2" xfId="32048"/>
    <cellStyle name="Note 4 3 2 2 5" xfId="19065"/>
    <cellStyle name="Note 4 3 2 2 5 2" xfId="28745"/>
    <cellStyle name="Note 4 3 2 2 6" xfId="20757"/>
    <cellStyle name="Note 4 3 2 2 6 2" xfId="30437"/>
    <cellStyle name="Note 4 3 2 2 7" xfId="26069"/>
    <cellStyle name="Note 4 3 2 3" xfId="16628"/>
    <cellStyle name="Note 4 3 2 3 2" xfId="17396"/>
    <cellStyle name="Note 4 3 2 3 2 2" xfId="22956"/>
    <cellStyle name="Note 4 3 2 3 2 2 2" xfId="32636"/>
    <cellStyle name="Note 4 3 2 3 2 3" xfId="24503"/>
    <cellStyle name="Note 4 3 2 3 2 3 2" xfId="34183"/>
    <cellStyle name="Note 4 3 2 3 2 4" xfId="19002"/>
    <cellStyle name="Note 4 3 2 3 2 4 2" xfId="28682"/>
    <cellStyle name="Note 4 3 2 3 2 5" xfId="26878"/>
    <cellStyle name="Note 4 3 2 3 2 6" xfId="25195"/>
    <cellStyle name="Note 4 3 2 3 3" xfId="18077"/>
    <cellStyle name="Note 4 3 2 3 3 2" xfId="23637"/>
    <cellStyle name="Note 4 3 2 3 3 2 2" xfId="33317"/>
    <cellStyle name="Note 4 3 2 3 3 3" xfId="20349"/>
    <cellStyle name="Note 4 3 2 3 3 3 2" xfId="30029"/>
    <cellStyle name="Note 4 3 2 3 3 4" xfId="19900"/>
    <cellStyle name="Note 4 3 2 3 3 4 2" xfId="29580"/>
    <cellStyle name="Note 4 3 2 3 3 5" xfId="27761"/>
    <cellStyle name="Note 4 3 2 3 4" xfId="22132"/>
    <cellStyle name="Note 4 3 2 3 4 2" xfId="31812"/>
    <cellStyle name="Note 4 3 2 3 5" xfId="19039"/>
    <cellStyle name="Note 4 3 2 3 5 2" xfId="28719"/>
    <cellStyle name="Note 4 3 2 3 6" xfId="19355"/>
    <cellStyle name="Note 4 3 2 3 6 2" xfId="29035"/>
    <cellStyle name="Note 4 3 2 3 7" xfId="25760"/>
    <cellStyle name="Note 4 3 2 4" xfId="17276"/>
    <cellStyle name="Note 4 3 2 4 2" xfId="22829"/>
    <cellStyle name="Note 4 3 2 4 2 2" xfId="32509"/>
    <cellStyle name="Note 4 3 2 4 3" xfId="20822"/>
    <cellStyle name="Note 4 3 2 4 3 2" xfId="30502"/>
    <cellStyle name="Note 4 3 2 4 4" xfId="24059"/>
    <cellStyle name="Note 4 3 2 4 4 2" xfId="33739"/>
    <cellStyle name="Note 4 3 2 4 5" xfId="26780"/>
    <cellStyle name="Note 4 3 2 4 6" xfId="26804"/>
    <cellStyle name="Note 4 3 2 5" xfId="17807"/>
    <cellStyle name="Note 4 3 2 5 2" xfId="23367"/>
    <cellStyle name="Note 4 3 2 5 2 2" xfId="33047"/>
    <cellStyle name="Note 4 3 2 5 3" xfId="24038"/>
    <cellStyle name="Note 4 3 2 5 3 2" xfId="33718"/>
    <cellStyle name="Note 4 3 2 5 4" xfId="18389"/>
    <cellStyle name="Note 4 3 2 5 4 2" xfId="28069"/>
    <cellStyle name="Note 4 3 2 5 5" xfId="27491"/>
    <cellStyle name="Note 4 3 2 6" xfId="21862"/>
    <cellStyle name="Note 4 3 2 6 2" xfId="31542"/>
    <cellStyle name="Note 4 3 2 7" xfId="20406"/>
    <cellStyle name="Note 4 3 2 7 2" xfId="30086"/>
    <cellStyle name="Note 4 3 2 8" xfId="20784"/>
    <cellStyle name="Note 4 3 2 8 2" xfId="30464"/>
    <cellStyle name="Note 4 3 2 9" xfId="25414"/>
    <cellStyle name="Note 4 3 3" xfId="16181"/>
    <cellStyle name="Note 4 3 3 2" xfId="17521"/>
    <cellStyle name="Note 4 3 3 2 2" xfId="23081"/>
    <cellStyle name="Note 4 3 3 2 2 2" xfId="32761"/>
    <cellStyle name="Note 4 3 3 2 3" xfId="18487"/>
    <cellStyle name="Note 4 3 3 2 3 2" xfId="28167"/>
    <cellStyle name="Note 4 3 3 2 4" xfId="19889"/>
    <cellStyle name="Note 4 3 3 2 4 2" xfId="29569"/>
    <cellStyle name="Note 4 3 3 2 5" xfId="27003"/>
    <cellStyle name="Note 4 3 3 2 6" xfId="25180"/>
    <cellStyle name="Note 4 3 3 3" xfId="18202"/>
    <cellStyle name="Note 4 3 3 3 2" xfId="23762"/>
    <cellStyle name="Note 4 3 3 3 2 2" xfId="33442"/>
    <cellStyle name="Note 4 3 3 3 3" xfId="24140"/>
    <cellStyle name="Note 4 3 3 3 3 2" xfId="33820"/>
    <cellStyle name="Note 4 3 3 3 4" xfId="25037"/>
    <cellStyle name="Note 4 3 3 3 4 2" xfId="34717"/>
    <cellStyle name="Note 4 3 3 3 5" xfId="27886"/>
    <cellStyle name="Note 4 3 3 4" xfId="22257"/>
    <cellStyle name="Note 4 3 3 4 2" xfId="31937"/>
    <cellStyle name="Note 4 3 3 5" xfId="19241"/>
    <cellStyle name="Note 4 3 3 5 2" xfId="28921"/>
    <cellStyle name="Note 4 3 3 6" xfId="20168"/>
    <cellStyle name="Note 4 3 3 6 2" xfId="29848"/>
    <cellStyle name="Note 4 3 3 7" xfId="25576"/>
    <cellStyle name="Note 4 3 4" xfId="16517"/>
    <cellStyle name="Note 4 3 4 2" xfId="17050"/>
    <cellStyle name="Note 4 3 4 2 2" xfId="22603"/>
    <cellStyle name="Note 4 3 4 2 2 2" xfId="32283"/>
    <cellStyle name="Note 4 3 4 2 3" xfId="18746"/>
    <cellStyle name="Note 4 3 4 2 3 2" xfId="28426"/>
    <cellStyle name="Note 4 3 4 2 4" xfId="25022"/>
    <cellStyle name="Note 4 3 4 2 4 2" xfId="34702"/>
    <cellStyle name="Note 4 3 4 2 5" xfId="26585"/>
    <cellStyle name="Note 4 3 4 2 6" xfId="25501"/>
    <cellStyle name="Note 4 3 4 3" xfId="17966"/>
    <cellStyle name="Note 4 3 4 3 2" xfId="23526"/>
    <cellStyle name="Note 4 3 4 3 2 2" xfId="33206"/>
    <cellStyle name="Note 4 3 4 3 3" xfId="20922"/>
    <cellStyle name="Note 4 3 4 3 3 2" xfId="30602"/>
    <cellStyle name="Note 4 3 4 3 4" xfId="20886"/>
    <cellStyle name="Note 4 3 4 3 4 2" xfId="30566"/>
    <cellStyle name="Note 4 3 4 3 5" xfId="27650"/>
    <cellStyle name="Note 4 3 4 4" xfId="22021"/>
    <cellStyle name="Note 4 3 4 4 2" xfId="31701"/>
    <cellStyle name="Note 4 3 4 5" xfId="21255"/>
    <cellStyle name="Note 4 3 4 5 2" xfId="30935"/>
    <cellStyle name="Note 4 3 4 6" xfId="20451"/>
    <cellStyle name="Note 4 3 4 6 2" xfId="30131"/>
    <cellStyle name="Note 4 3 4 7" xfId="25521"/>
    <cellStyle name="Note 4 3 5" xfId="17111"/>
    <cellStyle name="Note 4 3 5 2" xfId="22664"/>
    <cellStyle name="Note 4 3 5 2 2" xfId="32344"/>
    <cellStyle name="Note 4 3 5 3" xfId="18815"/>
    <cellStyle name="Note 4 3 5 3 2" xfId="28495"/>
    <cellStyle name="Note 4 3 5 4" xfId="19972"/>
    <cellStyle name="Note 4 3 5 4 2" xfId="29652"/>
    <cellStyle name="Note 4 3 5 5" xfId="26639"/>
    <cellStyle name="Note 4 3 5 6" xfId="26208"/>
    <cellStyle name="Note 4 3 6" xfId="17696"/>
    <cellStyle name="Note 4 3 6 2" xfId="23256"/>
    <cellStyle name="Note 4 3 6 2 2" xfId="32936"/>
    <cellStyle name="Note 4 3 6 3" xfId="19021"/>
    <cellStyle name="Note 4 3 6 3 2" xfId="28701"/>
    <cellStyle name="Note 4 3 6 4" xfId="20823"/>
    <cellStyle name="Note 4 3 6 4 2" xfId="30503"/>
    <cellStyle name="Note 4 3 6 5" xfId="27380"/>
    <cellStyle name="Note 4 3 7" xfId="21747"/>
    <cellStyle name="Note 4 3 7 2" xfId="31427"/>
    <cellStyle name="Note 4 3 8" xfId="20127"/>
    <cellStyle name="Note 4 3 8 2" xfId="29807"/>
    <cellStyle name="Note 4 3 9" xfId="20496"/>
    <cellStyle name="Note 4 3 9 2" xfId="30176"/>
    <cellStyle name="Note 4 4" xfId="16222"/>
    <cellStyle name="Note 4 4 2" xfId="16721"/>
    <cellStyle name="Note 4 4 2 2" xfId="17562"/>
    <cellStyle name="Note 4 4 2 2 2" xfId="23122"/>
    <cellStyle name="Note 4 4 2 2 2 2" xfId="32802"/>
    <cellStyle name="Note 4 4 2 2 3" xfId="19538"/>
    <cellStyle name="Note 4 4 2 2 3 2" xfId="29218"/>
    <cellStyle name="Note 4 4 2 2 4" xfId="20565"/>
    <cellStyle name="Note 4 4 2 2 4 2" xfId="30245"/>
    <cellStyle name="Note 4 4 2 2 5" xfId="27044"/>
    <cellStyle name="Note 4 4 2 2 6" xfId="27246"/>
    <cellStyle name="Note 4 4 2 3" xfId="18243"/>
    <cellStyle name="Note 4 4 2 3 2" xfId="23803"/>
    <cellStyle name="Note 4 4 2 3 2 2" xfId="33483"/>
    <cellStyle name="Note 4 4 2 3 3" xfId="24244"/>
    <cellStyle name="Note 4 4 2 3 3 2" xfId="33924"/>
    <cellStyle name="Note 4 4 2 3 4" xfId="21616"/>
    <cellStyle name="Note 4 4 2 3 4 2" xfId="31296"/>
    <cellStyle name="Note 4 4 2 3 5" xfId="27927"/>
    <cellStyle name="Note 4 4 2 4" xfId="22298"/>
    <cellStyle name="Note 4 4 2 4 2" xfId="31978"/>
    <cellStyle name="Note 4 4 2 5" xfId="18440"/>
    <cellStyle name="Note 4 4 2 5 2" xfId="28120"/>
    <cellStyle name="Note 4 4 2 6" xfId="21415"/>
    <cellStyle name="Note 4 4 2 6 2" xfId="31095"/>
    <cellStyle name="Note 4 4 2 7" xfId="25499"/>
    <cellStyle name="Note 4 4 3" xfId="16558"/>
    <cellStyle name="Note 4 4 3 2" xfId="16877"/>
    <cellStyle name="Note 4 4 3 2 2" xfId="22430"/>
    <cellStyle name="Note 4 4 3 2 2 2" xfId="32110"/>
    <cellStyle name="Note 4 4 3 2 3" xfId="18716"/>
    <cellStyle name="Note 4 4 3 2 3 2" xfId="28396"/>
    <cellStyle name="Note 4 4 3 2 4" xfId="20582"/>
    <cellStyle name="Note 4 4 3 2 4 2" xfId="30262"/>
    <cellStyle name="Note 4 4 3 2 5" xfId="26412"/>
    <cellStyle name="Note 4 4 3 2 6" xfId="25454"/>
    <cellStyle name="Note 4 4 3 3" xfId="18007"/>
    <cellStyle name="Note 4 4 3 3 2" xfId="23567"/>
    <cellStyle name="Note 4 4 3 3 2 2" xfId="33247"/>
    <cellStyle name="Note 4 4 3 3 3" xfId="19123"/>
    <cellStyle name="Note 4 4 3 3 3 2" xfId="28803"/>
    <cellStyle name="Note 4 4 3 3 4" xfId="19057"/>
    <cellStyle name="Note 4 4 3 3 4 2" xfId="28737"/>
    <cellStyle name="Note 4 4 3 3 5" xfId="27691"/>
    <cellStyle name="Note 4 4 3 4" xfId="22062"/>
    <cellStyle name="Note 4 4 3 4 2" xfId="31742"/>
    <cellStyle name="Note 4 4 3 5" xfId="20902"/>
    <cellStyle name="Note 4 4 3 5 2" xfId="30582"/>
    <cellStyle name="Note 4 4 3 6" xfId="20460"/>
    <cellStyle name="Note 4 4 3 6 2" xfId="30140"/>
    <cellStyle name="Note 4 4 3 7" xfId="25347"/>
    <cellStyle name="Note 4 4 4" xfId="17241"/>
    <cellStyle name="Note 4 4 4 2" xfId="22794"/>
    <cellStyle name="Note 4 4 4 2 2" xfId="32474"/>
    <cellStyle name="Note 4 4 4 3" xfId="18756"/>
    <cellStyle name="Note 4 4 4 3 2" xfId="28436"/>
    <cellStyle name="Note 4 4 4 4" xfId="21498"/>
    <cellStyle name="Note 4 4 4 4 2" xfId="31178"/>
    <cellStyle name="Note 4 4 4 5" xfId="26755"/>
    <cellStyle name="Note 4 4 4 6" xfId="27199"/>
    <cellStyle name="Note 4 4 5" xfId="17737"/>
    <cellStyle name="Note 4 4 5 2" xfId="23297"/>
    <cellStyle name="Note 4 4 5 2 2" xfId="32977"/>
    <cellStyle name="Note 4 4 5 3" xfId="24107"/>
    <cellStyle name="Note 4 4 5 3 2" xfId="33787"/>
    <cellStyle name="Note 4 4 5 4" xfId="24390"/>
    <cellStyle name="Note 4 4 5 4 2" xfId="34070"/>
    <cellStyle name="Note 4 4 5 5" xfId="27421"/>
    <cellStyle name="Note 4 4 6" xfId="21788"/>
    <cellStyle name="Note 4 4 6 2" xfId="31468"/>
    <cellStyle name="Note 4 4 7" xfId="24451"/>
    <cellStyle name="Note 4 4 7 2" xfId="34131"/>
    <cellStyle name="Note 4 4 8" xfId="24707"/>
    <cellStyle name="Note 4 4 8 2" xfId="34387"/>
    <cellStyle name="Note 4 4 9" xfId="25473"/>
    <cellStyle name="Note 4 5" xfId="16413"/>
    <cellStyle name="Note 4 5 2" xfId="16930"/>
    <cellStyle name="Note 4 5 2 2" xfId="22483"/>
    <cellStyle name="Note 4 5 2 2 2" xfId="32163"/>
    <cellStyle name="Note 4 5 2 3" xfId="19887"/>
    <cellStyle name="Note 4 5 2 3 2" xfId="29567"/>
    <cellStyle name="Note 4 5 2 4" xfId="20708"/>
    <cellStyle name="Note 4 5 2 4 2" xfId="30388"/>
    <cellStyle name="Note 4 5 2 5" xfId="26465"/>
    <cellStyle name="Note 4 5 2 6" xfId="26072"/>
    <cellStyle name="Note 4 5 3" xfId="17862"/>
    <cellStyle name="Note 4 5 3 2" xfId="23422"/>
    <cellStyle name="Note 4 5 3 2 2" xfId="33102"/>
    <cellStyle name="Note 4 5 3 3" xfId="20050"/>
    <cellStyle name="Note 4 5 3 3 2" xfId="29730"/>
    <cellStyle name="Note 4 5 3 4" xfId="21033"/>
    <cellStyle name="Note 4 5 3 4 2" xfId="30713"/>
    <cellStyle name="Note 4 5 3 5" xfId="27546"/>
    <cellStyle name="Note 4 5 4" xfId="21917"/>
    <cellStyle name="Note 4 5 4 2" xfId="31597"/>
    <cellStyle name="Note 4 5 5" xfId="23946"/>
    <cellStyle name="Note 4 5 5 2" xfId="33626"/>
    <cellStyle name="Note 4 5 6" xfId="21376"/>
    <cellStyle name="Note 4 5 6 2" xfId="31056"/>
    <cellStyle name="Note 4 5 7" xfId="25372"/>
    <cellStyle name="Note 4 6" xfId="24282"/>
    <cellStyle name="Note 4 6 2" xfId="33962"/>
    <cellStyle name="Note 5" xfId="815"/>
    <cellStyle name="Note 5 2" xfId="15980"/>
    <cellStyle name="Note 5 2 10" xfId="18432"/>
    <cellStyle name="Note 5 2 10 2" xfId="28112"/>
    <cellStyle name="Note 5 2 11" xfId="19468"/>
    <cellStyle name="Note 5 2 11 2" xfId="29148"/>
    <cellStyle name="Note 5 2 12" xfId="25392"/>
    <cellStyle name="Note 5 2 2" xfId="16072"/>
    <cellStyle name="Note 5 2 2 10" xfId="25291"/>
    <cellStyle name="Note 5 2 2 2" xfId="16320"/>
    <cellStyle name="Note 5 2 2 2 2" xfId="16790"/>
    <cellStyle name="Note 5 2 2 2 2 2" xfId="17660"/>
    <cellStyle name="Note 5 2 2 2 2 2 2" xfId="23220"/>
    <cellStyle name="Note 5 2 2 2 2 2 2 2" xfId="32900"/>
    <cellStyle name="Note 5 2 2 2 2 2 3" xfId="18683"/>
    <cellStyle name="Note 5 2 2 2 2 2 3 2" xfId="28363"/>
    <cellStyle name="Note 5 2 2 2 2 2 4" xfId="18714"/>
    <cellStyle name="Note 5 2 2 2 2 2 4 2" xfId="28394"/>
    <cellStyle name="Note 5 2 2 2 2 2 5" xfId="27142"/>
    <cellStyle name="Note 5 2 2 2 2 2 6" xfId="27344"/>
    <cellStyle name="Note 5 2 2 2 2 3" xfId="18341"/>
    <cellStyle name="Note 5 2 2 2 2 3 2" xfId="23901"/>
    <cellStyle name="Note 5 2 2 2 2 3 2 2" xfId="33581"/>
    <cellStyle name="Note 5 2 2 2 2 3 3" xfId="24601"/>
    <cellStyle name="Note 5 2 2 2 2 3 3 2" xfId="34281"/>
    <cellStyle name="Note 5 2 2 2 2 3 4" xfId="18633"/>
    <cellStyle name="Note 5 2 2 2 2 3 4 2" xfId="28313"/>
    <cellStyle name="Note 5 2 2 2 2 3 5" xfId="28025"/>
    <cellStyle name="Note 5 2 2 2 2 4" xfId="22396"/>
    <cellStyle name="Note 5 2 2 2 2 4 2" xfId="32076"/>
    <cellStyle name="Note 5 2 2 2 2 5" xfId="18654"/>
    <cellStyle name="Note 5 2 2 2 2 5 2" xfId="28334"/>
    <cellStyle name="Note 5 2 2 2 2 6" xfId="20695"/>
    <cellStyle name="Note 5 2 2 2 2 6 2" xfId="30375"/>
    <cellStyle name="Note 5 2 2 2 2 7" xfId="25215"/>
    <cellStyle name="Note 5 2 2 2 3" xfId="16656"/>
    <cellStyle name="Note 5 2 2 2 3 2" xfId="17424"/>
    <cellStyle name="Note 5 2 2 2 3 2 2" xfId="22984"/>
    <cellStyle name="Note 5 2 2 2 3 2 2 2" xfId="32664"/>
    <cellStyle name="Note 5 2 2 2 3 2 3" xfId="18754"/>
    <cellStyle name="Note 5 2 2 2 3 2 3 2" xfId="28434"/>
    <cellStyle name="Note 5 2 2 2 3 2 4" xfId="25009"/>
    <cellStyle name="Note 5 2 2 2 3 2 4 2" xfId="34689"/>
    <cellStyle name="Note 5 2 2 2 3 2 5" xfId="26906"/>
    <cellStyle name="Note 5 2 2 2 3 2 6" xfId="25191"/>
    <cellStyle name="Note 5 2 2 2 3 3" xfId="18105"/>
    <cellStyle name="Note 5 2 2 2 3 3 2" xfId="23665"/>
    <cellStyle name="Note 5 2 2 2 3 3 2 2" xfId="33345"/>
    <cellStyle name="Note 5 2 2 2 3 3 3" xfId="18407"/>
    <cellStyle name="Note 5 2 2 2 3 3 3 2" xfId="28087"/>
    <cellStyle name="Note 5 2 2 2 3 3 4" xfId="24253"/>
    <cellStyle name="Note 5 2 2 2 3 3 4 2" xfId="33933"/>
    <cellStyle name="Note 5 2 2 2 3 3 5" xfId="27789"/>
    <cellStyle name="Note 5 2 2 2 3 4" xfId="22160"/>
    <cellStyle name="Note 5 2 2 2 3 4 2" xfId="31840"/>
    <cellStyle name="Note 5 2 2 2 3 5" xfId="20322"/>
    <cellStyle name="Note 5 2 2 2 3 5 2" xfId="30002"/>
    <cellStyle name="Note 5 2 2 2 3 6" xfId="19568"/>
    <cellStyle name="Note 5 2 2 2 3 6 2" xfId="29248"/>
    <cellStyle name="Note 5 2 2 2 3 7" xfId="25851"/>
    <cellStyle name="Note 5 2 2 2 4" xfId="17042"/>
    <cellStyle name="Note 5 2 2 2 4 2" xfId="22595"/>
    <cellStyle name="Note 5 2 2 2 4 2 2" xfId="32275"/>
    <cellStyle name="Note 5 2 2 2 4 3" xfId="20517"/>
    <cellStyle name="Note 5 2 2 2 4 3 2" xfId="30197"/>
    <cellStyle name="Note 5 2 2 2 4 4" xfId="20640"/>
    <cellStyle name="Note 5 2 2 2 4 4 2" xfId="30320"/>
    <cellStyle name="Note 5 2 2 2 4 5" xfId="26577"/>
    <cellStyle name="Note 5 2 2 2 4 6" xfId="25701"/>
    <cellStyle name="Note 5 2 2 2 5" xfId="17835"/>
    <cellStyle name="Note 5 2 2 2 5 2" xfId="23395"/>
    <cellStyle name="Note 5 2 2 2 5 2 2" xfId="33075"/>
    <cellStyle name="Note 5 2 2 2 5 3" xfId="18804"/>
    <cellStyle name="Note 5 2 2 2 5 3 2" xfId="28484"/>
    <cellStyle name="Note 5 2 2 2 5 4" xfId="24698"/>
    <cellStyle name="Note 5 2 2 2 5 4 2" xfId="34378"/>
    <cellStyle name="Note 5 2 2 2 5 5" xfId="27519"/>
    <cellStyle name="Note 5 2 2 2 6" xfId="21890"/>
    <cellStyle name="Note 5 2 2 2 6 2" xfId="31570"/>
    <cellStyle name="Note 5 2 2 2 7" xfId="19967"/>
    <cellStyle name="Note 5 2 2 2 7 2" xfId="29647"/>
    <cellStyle name="Note 5 2 2 2 8" xfId="19322"/>
    <cellStyle name="Note 5 2 2 2 8 2" xfId="29002"/>
    <cellStyle name="Note 5 2 2 2 9" xfId="25815"/>
    <cellStyle name="Note 5 2 2 3" xfId="16261"/>
    <cellStyle name="Note 5 2 2 3 2" xfId="17601"/>
    <cellStyle name="Note 5 2 2 3 2 2" xfId="23161"/>
    <cellStyle name="Note 5 2 2 3 2 2 2" xfId="32841"/>
    <cellStyle name="Note 5 2 2 3 2 3" xfId="19373"/>
    <cellStyle name="Note 5 2 2 3 2 3 2" xfId="29053"/>
    <cellStyle name="Note 5 2 2 3 2 4" xfId="20017"/>
    <cellStyle name="Note 5 2 2 3 2 4 2" xfId="29697"/>
    <cellStyle name="Note 5 2 2 3 2 5" xfId="27083"/>
    <cellStyle name="Note 5 2 2 3 2 6" xfId="27285"/>
    <cellStyle name="Note 5 2 2 3 3" xfId="18282"/>
    <cellStyle name="Note 5 2 2 3 3 2" xfId="23842"/>
    <cellStyle name="Note 5 2 2 3 3 2 2" xfId="33522"/>
    <cellStyle name="Note 5 2 2 3 3 3" xfId="24333"/>
    <cellStyle name="Note 5 2 2 3 3 3 2" xfId="34013"/>
    <cellStyle name="Note 5 2 2 3 3 4" xfId="24779"/>
    <cellStyle name="Note 5 2 2 3 3 4 2" xfId="34459"/>
    <cellStyle name="Note 5 2 2 3 3 5" xfId="27966"/>
    <cellStyle name="Note 5 2 2 3 4" xfId="22337"/>
    <cellStyle name="Note 5 2 2 3 4 2" xfId="32017"/>
    <cellStyle name="Note 5 2 2 3 5" xfId="24534"/>
    <cellStyle name="Note 5 2 2 3 5 2" xfId="34214"/>
    <cellStyle name="Note 5 2 2 3 6" xfId="18386"/>
    <cellStyle name="Note 5 2 2 3 6 2" xfId="28066"/>
    <cellStyle name="Note 5 2 2 3 7" xfId="25538"/>
    <cellStyle name="Note 5 2 2 4" xfId="16597"/>
    <cellStyle name="Note 5 2 2 4 2" xfId="17365"/>
    <cellStyle name="Note 5 2 2 4 2 2" xfId="22925"/>
    <cellStyle name="Note 5 2 2 4 2 2 2" xfId="32605"/>
    <cellStyle name="Note 5 2 2 4 2 3" xfId="24309"/>
    <cellStyle name="Note 5 2 2 4 2 3 2" xfId="33989"/>
    <cellStyle name="Note 5 2 2 4 2 4" xfId="24719"/>
    <cellStyle name="Note 5 2 2 4 2 4 2" xfId="34399"/>
    <cellStyle name="Note 5 2 2 4 2 5" xfId="26847"/>
    <cellStyle name="Note 5 2 2 4 2 6" xfId="25126"/>
    <cellStyle name="Note 5 2 2 4 3" xfId="18046"/>
    <cellStyle name="Note 5 2 2 4 3 2" xfId="23606"/>
    <cellStyle name="Note 5 2 2 4 3 2 2" xfId="33286"/>
    <cellStyle name="Note 5 2 2 4 3 3" xfId="24438"/>
    <cellStyle name="Note 5 2 2 4 3 3 2" xfId="34118"/>
    <cellStyle name="Note 5 2 2 4 3 4" xfId="20499"/>
    <cellStyle name="Note 5 2 2 4 3 4 2" xfId="30179"/>
    <cellStyle name="Note 5 2 2 4 3 5" xfId="27730"/>
    <cellStyle name="Note 5 2 2 4 4" xfId="22101"/>
    <cellStyle name="Note 5 2 2 4 4 2" xfId="31781"/>
    <cellStyle name="Note 5 2 2 4 5" xfId="20382"/>
    <cellStyle name="Note 5 2 2 4 5 2" xfId="30062"/>
    <cellStyle name="Note 5 2 2 4 6" xfId="20126"/>
    <cellStyle name="Note 5 2 2 4 6 2" xfId="29806"/>
    <cellStyle name="Note 5 2 2 4 7" xfId="25433"/>
    <cellStyle name="Note 5 2 2 5" xfId="17281"/>
    <cellStyle name="Note 5 2 2 5 2" xfId="22834"/>
    <cellStyle name="Note 5 2 2 5 2 2" xfId="32514"/>
    <cellStyle name="Note 5 2 2 5 3" xfId="19627"/>
    <cellStyle name="Note 5 2 2 5 3 2" xfId="29307"/>
    <cellStyle name="Note 5 2 2 5 4" xfId="24446"/>
    <cellStyle name="Note 5 2 2 5 4 2" xfId="34126"/>
    <cellStyle name="Note 5 2 2 5 5" xfId="26784"/>
    <cellStyle name="Note 5 2 2 5 6" xfId="27161"/>
    <cellStyle name="Note 5 2 2 6" xfId="17776"/>
    <cellStyle name="Note 5 2 2 6 2" xfId="23336"/>
    <cellStyle name="Note 5 2 2 6 2 2" xfId="33016"/>
    <cellStyle name="Note 5 2 2 6 3" xfId="21089"/>
    <cellStyle name="Note 5 2 2 6 3 2" xfId="30769"/>
    <cellStyle name="Note 5 2 2 6 4" xfId="21336"/>
    <cellStyle name="Note 5 2 2 6 4 2" xfId="31016"/>
    <cellStyle name="Note 5 2 2 6 5" xfId="27460"/>
    <cellStyle name="Note 5 2 2 7" xfId="21829"/>
    <cellStyle name="Note 5 2 2 7 2" xfId="31509"/>
    <cellStyle name="Note 5 2 2 8" xfId="21587"/>
    <cellStyle name="Note 5 2 2 8 2" xfId="31267"/>
    <cellStyle name="Note 5 2 2 9" xfId="24653"/>
    <cellStyle name="Note 5 2 2 9 2" xfId="34333"/>
    <cellStyle name="Note 5 2 3" xfId="16228"/>
    <cellStyle name="Note 5 2 3 2" xfId="16726"/>
    <cellStyle name="Note 5 2 3 2 2" xfId="17568"/>
    <cellStyle name="Note 5 2 3 2 2 2" xfId="23128"/>
    <cellStyle name="Note 5 2 3 2 2 2 2" xfId="32808"/>
    <cellStyle name="Note 5 2 3 2 2 3" xfId="19636"/>
    <cellStyle name="Note 5 2 3 2 2 3 2" xfId="29316"/>
    <cellStyle name="Note 5 2 3 2 2 4" xfId="24064"/>
    <cellStyle name="Note 5 2 3 2 2 4 2" xfId="33744"/>
    <cellStyle name="Note 5 2 3 2 2 5" xfId="27050"/>
    <cellStyle name="Note 5 2 3 2 2 6" xfId="27252"/>
    <cellStyle name="Note 5 2 3 2 3" xfId="18249"/>
    <cellStyle name="Note 5 2 3 2 3 2" xfId="23809"/>
    <cellStyle name="Note 5 2 3 2 3 2 2" xfId="33489"/>
    <cellStyle name="Note 5 2 3 2 3 3" xfId="24045"/>
    <cellStyle name="Note 5 2 3 2 3 3 2" xfId="33725"/>
    <cellStyle name="Note 5 2 3 2 3 4" xfId="24908"/>
    <cellStyle name="Note 5 2 3 2 3 4 2" xfId="34588"/>
    <cellStyle name="Note 5 2 3 2 3 5" xfId="27933"/>
    <cellStyle name="Note 5 2 3 2 4" xfId="22304"/>
    <cellStyle name="Note 5 2 3 2 4 2" xfId="31984"/>
    <cellStyle name="Note 5 2 3 2 5" xfId="20049"/>
    <cellStyle name="Note 5 2 3 2 5 2" xfId="29729"/>
    <cellStyle name="Note 5 2 3 2 6" xfId="21508"/>
    <cellStyle name="Note 5 2 3 2 6 2" xfId="31188"/>
    <cellStyle name="Note 5 2 3 2 7" xfId="25205"/>
    <cellStyle name="Note 5 2 3 3" xfId="16564"/>
    <cellStyle name="Note 5 2 3 3 2" xfId="16984"/>
    <cellStyle name="Note 5 2 3 3 2 2" xfId="22537"/>
    <cellStyle name="Note 5 2 3 3 2 2 2" xfId="32217"/>
    <cellStyle name="Note 5 2 3 3 2 3" xfId="24108"/>
    <cellStyle name="Note 5 2 3 3 2 3 2" xfId="33788"/>
    <cellStyle name="Note 5 2 3 3 2 4" xfId="20620"/>
    <cellStyle name="Note 5 2 3 3 2 4 2" xfId="30300"/>
    <cellStyle name="Note 5 2 3 3 2 5" xfId="26519"/>
    <cellStyle name="Note 5 2 3 3 2 6" xfId="26160"/>
    <cellStyle name="Note 5 2 3 3 3" xfId="18013"/>
    <cellStyle name="Note 5 2 3 3 3 2" xfId="23573"/>
    <cellStyle name="Note 5 2 3 3 3 2 2" xfId="33253"/>
    <cellStyle name="Note 5 2 3 3 3 3" xfId="18793"/>
    <cellStyle name="Note 5 2 3 3 3 3 2" xfId="28473"/>
    <cellStyle name="Note 5 2 3 3 3 4" xfId="20171"/>
    <cellStyle name="Note 5 2 3 3 3 4 2" xfId="29851"/>
    <cellStyle name="Note 5 2 3 3 3 5" xfId="27697"/>
    <cellStyle name="Note 5 2 3 3 4" xfId="22068"/>
    <cellStyle name="Note 5 2 3 3 4 2" xfId="31748"/>
    <cellStyle name="Note 5 2 3 3 5" xfId="19902"/>
    <cellStyle name="Note 5 2 3 3 5 2" xfId="29582"/>
    <cellStyle name="Note 5 2 3 3 6" xfId="19478"/>
    <cellStyle name="Note 5 2 3 3 6 2" xfId="29158"/>
    <cellStyle name="Note 5 2 3 3 7" xfId="25691"/>
    <cellStyle name="Note 5 2 3 4" xfId="17252"/>
    <cellStyle name="Note 5 2 3 4 2" xfId="22805"/>
    <cellStyle name="Note 5 2 3 4 2 2" xfId="32485"/>
    <cellStyle name="Note 5 2 3 4 3" xfId="18936"/>
    <cellStyle name="Note 5 2 3 4 3 2" xfId="28616"/>
    <cellStyle name="Note 5 2 3 4 4" xfId="18571"/>
    <cellStyle name="Note 5 2 3 4 4 2" xfId="28251"/>
    <cellStyle name="Note 5 2 3 4 5" xfId="26763"/>
    <cellStyle name="Note 5 2 3 4 6" xfId="26796"/>
    <cellStyle name="Note 5 2 3 5" xfId="17743"/>
    <cellStyle name="Note 5 2 3 5 2" xfId="23303"/>
    <cellStyle name="Note 5 2 3 5 2 2" xfId="32983"/>
    <cellStyle name="Note 5 2 3 5 3" xfId="20140"/>
    <cellStyle name="Note 5 2 3 5 3 2" xfId="29820"/>
    <cellStyle name="Note 5 2 3 5 4" xfId="24644"/>
    <cellStyle name="Note 5 2 3 5 4 2" xfId="34324"/>
    <cellStyle name="Note 5 2 3 5 5" xfId="27427"/>
    <cellStyle name="Note 5 2 3 6" xfId="21794"/>
    <cellStyle name="Note 5 2 3 6 2" xfId="31474"/>
    <cellStyle name="Note 5 2 3 7" xfId="24217"/>
    <cellStyle name="Note 5 2 3 7 2" xfId="33897"/>
    <cellStyle name="Note 5 2 3 8" xfId="20310"/>
    <cellStyle name="Note 5 2 3 8 2" xfId="29990"/>
    <cellStyle name="Note 5 2 3 9" xfId="25696"/>
    <cellStyle name="Note 5 2 4" xfId="16140"/>
    <cellStyle name="Note 5 2 4 2" xfId="16685"/>
    <cellStyle name="Note 5 2 4 2 2" xfId="17487"/>
    <cellStyle name="Note 5 2 4 2 2 2" xfId="23047"/>
    <cellStyle name="Note 5 2 4 2 2 2 2" xfId="32727"/>
    <cellStyle name="Note 5 2 4 2 2 3" xfId="20974"/>
    <cellStyle name="Note 5 2 4 2 2 3 2" xfId="30654"/>
    <cellStyle name="Note 5 2 4 2 2 4" xfId="21454"/>
    <cellStyle name="Note 5 2 4 2 2 4 2" xfId="31134"/>
    <cellStyle name="Note 5 2 4 2 2 5" xfId="26969"/>
    <cellStyle name="Note 5 2 4 2 2 6" xfId="25097"/>
    <cellStyle name="Note 5 2 4 2 3" xfId="18168"/>
    <cellStyle name="Note 5 2 4 2 3 2" xfId="23728"/>
    <cellStyle name="Note 5 2 4 2 3 2 2" xfId="33408"/>
    <cellStyle name="Note 5 2 4 2 3 3" xfId="24545"/>
    <cellStyle name="Note 5 2 4 2 3 3 2" xfId="34225"/>
    <cellStyle name="Note 5 2 4 2 3 4" xfId="25028"/>
    <cellStyle name="Note 5 2 4 2 3 4 2" xfId="34708"/>
    <cellStyle name="Note 5 2 4 2 3 5" xfId="27852"/>
    <cellStyle name="Note 5 2 4 2 4" xfId="22223"/>
    <cellStyle name="Note 5 2 4 2 4 2" xfId="31903"/>
    <cellStyle name="Note 5 2 4 2 5" xfId="21062"/>
    <cellStyle name="Note 5 2 4 2 5 2" xfId="30742"/>
    <cellStyle name="Note 5 2 4 2 6" xfId="20471"/>
    <cellStyle name="Note 5 2 4 2 6 2" xfId="30151"/>
    <cellStyle name="Note 5 2 4 2 7" xfId="26227"/>
    <cellStyle name="Note 5 2 4 3" xfId="16483"/>
    <cellStyle name="Note 5 2 4 3 2" xfId="16993"/>
    <cellStyle name="Note 5 2 4 3 2 2" xfId="22546"/>
    <cellStyle name="Note 5 2 4 3 2 2 2" xfId="32226"/>
    <cellStyle name="Note 5 2 4 3 2 3" xfId="20591"/>
    <cellStyle name="Note 5 2 4 3 2 3 2" xfId="30271"/>
    <cellStyle name="Note 5 2 4 3 2 4" xfId="20151"/>
    <cellStyle name="Note 5 2 4 3 2 4 2" xfId="29831"/>
    <cellStyle name="Note 5 2 4 3 2 5" xfId="26528"/>
    <cellStyle name="Note 5 2 4 3 2 6" xfId="26086"/>
    <cellStyle name="Note 5 2 4 3 3" xfId="17932"/>
    <cellStyle name="Note 5 2 4 3 3 2" xfId="23492"/>
    <cellStyle name="Note 5 2 4 3 3 2 2" xfId="33172"/>
    <cellStyle name="Note 5 2 4 3 3 3" xfId="18854"/>
    <cellStyle name="Note 5 2 4 3 3 3 2" xfId="28534"/>
    <cellStyle name="Note 5 2 4 3 3 4" xfId="19553"/>
    <cellStyle name="Note 5 2 4 3 3 4 2" xfId="29233"/>
    <cellStyle name="Note 5 2 4 3 3 5" xfId="27616"/>
    <cellStyle name="Note 5 2 4 3 4" xfId="21987"/>
    <cellStyle name="Note 5 2 4 3 4 2" xfId="31667"/>
    <cellStyle name="Note 5 2 4 3 5" xfId="21404"/>
    <cellStyle name="Note 5 2 4 3 5 2" xfId="31084"/>
    <cellStyle name="Note 5 2 4 3 6" xfId="18991"/>
    <cellStyle name="Note 5 2 4 3 6 2" xfId="28671"/>
    <cellStyle name="Note 5 2 4 3 7" xfId="25809"/>
    <cellStyle name="Note 5 2 4 4" xfId="17244"/>
    <cellStyle name="Note 5 2 4 4 2" xfId="22797"/>
    <cellStyle name="Note 5 2 4 4 2 2" xfId="32477"/>
    <cellStyle name="Note 5 2 4 4 3" xfId="24165"/>
    <cellStyle name="Note 5 2 4 4 3 2" xfId="33845"/>
    <cellStyle name="Note 5 2 4 4 4" xfId="20025"/>
    <cellStyle name="Note 5 2 4 4 4 2" xfId="29705"/>
    <cellStyle name="Note 5 2 4 4 5" xfId="26757"/>
    <cellStyle name="Note 5 2 4 4 6" xfId="26398"/>
    <cellStyle name="Note 5 2 4 5" xfId="17176"/>
    <cellStyle name="Note 5 2 4 5 2" xfId="22729"/>
    <cellStyle name="Note 5 2 4 5 2 2" xfId="32409"/>
    <cellStyle name="Note 5 2 4 5 3" xfId="20819"/>
    <cellStyle name="Note 5 2 4 5 3 2" xfId="30499"/>
    <cellStyle name="Note 5 2 4 5 4" xfId="19937"/>
    <cellStyle name="Note 5 2 4 5 4 2" xfId="29617"/>
    <cellStyle name="Note 5 2 4 5 5" xfId="26369"/>
    <cellStyle name="Note 5 2 4 6" xfId="21709"/>
    <cellStyle name="Note 5 2 4 6 2" xfId="31389"/>
    <cellStyle name="Note 5 2 4 7" xfId="18942"/>
    <cellStyle name="Note 5 2 4 7 2" xfId="28622"/>
    <cellStyle name="Note 5 2 4 8" xfId="21224"/>
    <cellStyle name="Note 5 2 4 8 2" xfId="30904"/>
    <cellStyle name="Note 5 2 4 9" xfId="25666"/>
    <cellStyle name="Note 5 2 5" xfId="16109"/>
    <cellStyle name="Note 5 2 5 2" xfId="17456"/>
    <cellStyle name="Note 5 2 5 2 2" xfId="23016"/>
    <cellStyle name="Note 5 2 5 2 2 2" xfId="32696"/>
    <cellStyle name="Note 5 2 5 2 3" xfId="19380"/>
    <cellStyle name="Note 5 2 5 2 3 2" xfId="29060"/>
    <cellStyle name="Note 5 2 5 2 4" xfId="24833"/>
    <cellStyle name="Note 5 2 5 2 4 2" xfId="34513"/>
    <cellStyle name="Note 5 2 5 2 5" xfId="26938"/>
    <cellStyle name="Note 5 2 5 2 6" xfId="25278"/>
    <cellStyle name="Note 5 2 5 3" xfId="18137"/>
    <cellStyle name="Note 5 2 5 3 2" xfId="23697"/>
    <cellStyle name="Note 5 2 5 3 2 2" xfId="33377"/>
    <cellStyle name="Note 5 2 5 3 3" xfId="24089"/>
    <cellStyle name="Note 5 2 5 3 3 2" xfId="33769"/>
    <cellStyle name="Note 5 2 5 3 4" xfId="21597"/>
    <cellStyle name="Note 5 2 5 3 4 2" xfId="31277"/>
    <cellStyle name="Note 5 2 5 3 5" xfId="27821"/>
    <cellStyle name="Note 5 2 5 4" xfId="22192"/>
    <cellStyle name="Note 5 2 5 4 2" xfId="31872"/>
    <cellStyle name="Note 5 2 5 5" xfId="20873"/>
    <cellStyle name="Note 5 2 5 5 2" xfId="30553"/>
    <cellStyle name="Note 5 2 5 6" xfId="20923"/>
    <cellStyle name="Note 5 2 5 6 2" xfId="30603"/>
    <cellStyle name="Note 5 2 5 7" xfId="25840"/>
    <cellStyle name="Note 5 2 6" xfId="16452"/>
    <cellStyle name="Note 5 2 6 2" xfId="16966"/>
    <cellStyle name="Note 5 2 6 2 2" xfId="22519"/>
    <cellStyle name="Note 5 2 6 2 2 2" xfId="32199"/>
    <cellStyle name="Note 5 2 6 2 3" xfId="21528"/>
    <cellStyle name="Note 5 2 6 2 3 2" xfId="31208"/>
    <cellStyle name="Note 5 2 6 2 4" xfId="19256"/>
    <cellStyle name="Note 5 2 6 2 4 2" xfId="28936"/>
    <cellStyle name="Note 5 2 6 2 5" xfId="26501"/>
    <cellStyle name="Note 5 2 6 2 6" xfId="26001"/>
    <cellStyle name="Note 5 2 6 3" xfId="17901"/>
    <cellStyle name="Note 5 2 6 3 2" xfId="23461"/>
    <cellStyle name="Note 5 2 6 3 2 2" xfId="33141"/>
    <cellStyle name="Note 5 2 6 3 3" xfId="19313"/>
    <cellStyle name="Note 5 2 6 3 3 2" xfId="28993"/>
    <cellStyle name="Note 5 2 6 3 4" xfId="24173"/>
    <cellStyle name="Note 5 2 6 3 4 2" xfId="33853"/>
    <cellStyle name="Note 5 2 6 3 5" xfId="27585"/>
    <cellStyle name="Note 5 2 6 4" xfId="21956"/>
    <cellStyle name="Note 5 2 6 4 2" xfId="31636"/>
    <cellStyle name="Note 5 2 6 5" xfId="21567"/>
    <cellStyle name="Note 5 2 6 5 2" xfId="31247"/>
    <cellStyle name="Note 5 2 6 6" xfId="21197"/>
    <cellStyle name="Note 5 2 6 6 2" xfId="30877"/>
    <cellStyle name="Note 5 2 6 7" xfId="26078"/>
    <cellStyle name="Note 5 2 7" xfId="17217"/>
    <cellStyle name="Note 5 2 7 2" xfId="22770"/>
    <cellStyle name="Note 5 2 7 2 2" xfId="32450"/>
    <cellStyle name="Note 5 2 7 3" xfId="20854"/>
    <cellStyle name="Note 5 2 7 3 2" xfId="30534"/>
    <cellStyle name="Note 5 2 7 4" xfId="20470"/>
    <cellStyle name="Note 5 2 7 4 2" xfId="30150"/>
    <cellStyle name="Note 5 2 7 5" xfId="26734"/>
    <cellStyle name="Note 5 2 7 6" xfId="27206"/>
    <cellStyle name="Note 5 2 8" xfId="17118"/>
    <cellStyle name="Note 5 2 8 2" xfId="22671"/>
    <cellStyle name="Note 5 2 8 2 2" xfId="32351"/>
    <cellStyle name="Note 5 2 8 3" xfId="21401"/>
    <cellStyle name="Note 5 2 8 3 2" xfId="31081"/>
    <cellStyle name="Note 5 2 8 4" xfId="18785"/>
    <cellStyle name="Note 5 2 8 4 2" xfId="28465"/>
    <cellStyle name="Note 5 2 8 5" xfId="26270"/>
    <cellStyle name="Note 5 2 9" xfId="21677"/>
    <cellStyle name="Note 5 2 9 2" xfId="31357"/>
    <cellStyle name="Note 5 3" xfId="16025"/>
    <cellStyle name="Note 5 3 10" xfId="26255"/>
    <cellStyle name="Note 5 3 2" xfId="16297"/>
    <cellStyle name="Note 5 3 2 2" xfId="16767"/>
    <cellStyle name="Note 5 3 2 2 2" xfId="17637"/>
    <cellStyle name="Note 5 3 2 2 2 2" xfId="23197"/>
    <cellStyle name="Note 5 3 2 2 2 2 2" xfId="32877"/>
    <cellStyle name="Note 5 3 2 2 2 3" xfId="20530"/>
    <cellStyle name="Note 5 3 2 2 2 3 2" xfId="30210"/>
    <cellStyle name="Note 5 3 2 2 2 4" xfId="20353"/>
    <cellStyle name="Note 5 3 2 2 2 4 2" xfId="30033"/>
    <cellStyle name="Note 5 3 2 2 2 5" xfId="27119"/>
    <cellStyle name="Note 5 3 2 2 2 6" xfId="27321"/>
    <cellStyle name="Note 5 3 2 2 3" xfId="18318"/>
    <cellStyle name="Note 5 3 2 2 3 2" xfId="23878"/>
    <cellStyle name="Note 5 3 2 2 3 2 2" xfId="33558"/>
    <cellStyle name="Note 5 3 2 2 3 3" xfId="24578"/>
    <cellStyle name="Note 5 3 2 2 3 3 2" xfId="34258"/>
    <cellStyle name="Note 5 3 2 2 3 4" xfId="24857"/>
    <cellStyle name="Note 5 3 2 2 3 4 2" xfId="34537"/>
    <cellStyle name="Note 5 3 2 2 3 5" xfId="28002"/>
    <cellStyle name="Note 5 3 2 2 4" xfId="22373"/>
    <cellStyle name="Note 5 3 2 2 4 2" xfId="32053"/>
    <cellStyle name="Note 5 3 2 2 5" xfId="19852"/>
    <cellStyle name="Note 5 3 2 2 5 2" xfId="29532"/>
    <cellStyle name="Note 5 3 2 2 6" xfId="24800"/>
    <cellStyle name="Note 5 3 2 2 6 2" xfId="34480"/>
    <cellStyle name="Note 5 3 2 2 7" xfId="26263"/>
    <cellStyle name="Note 5 3 2 3" xfId="16633"/>
    <cellStyle name="Note 5 3 2 3 2" xfId="17401"/>
    <cellStyle name="Note 5 3 2 3 2 2" xfId="22961"/>
    <cellStyle name="Note 5 3 2 3 2 2 2" xfId="32641"/>
    <cellStyle name="Note 5 3 2 3 2 3" xfId="20965"/>
    <cellStyle name="Note 5 3 2 3 2 3 2" xfId="30645"/>
    <cellStyle name="Note 5 3 2 3 2 4" xfId="21200"/>
    <cellStyle name="Note 5 3 2 3 2 4 2" xfId="30880"/>
    <cellStyle name="Note 5 3 2 3 2 5" xfId="26883"/>
    <cellStyle name="Note 5 3 2 3 2 6" xfId="25267"/>
    <cellStyle name="Note 5 3 2 3 3" xfId="18082"/>
    <cellStyle name="Note 5 3 2 3 3 2" xfId="23642"/>
    <cellStyle name="Note 5 3 2 3 3 2 2" xfId="33322"/>
    <cellStyle name="Note 5 3 2 3 3 3" xfId="21529"/>
    <cellStyle name="Note 5 3 2 3 3 3 2" xfId="31209"/>
    <cellStyle name="Note 5 3 2 3 3 4" xfId="20984"/>
    <cellStyle name="Note 5 3 2 3 3 4 2" xfId="30664"/>
    <cellStyle name="Note 5 3 2 3 3 5" xfId="27766"/>
    <cellStyle name="Note 5 3 2 3 4" xfId="22137"/>
    <cellStyle name="Note 5 3 2 3 4 2" xfId="31817"/>
    <cellStyle name="Note 5 3 2 3 5" xfId="21007"/>
    <cellStyle name="Note 5 3 2 3 5 2" xfId="30687"/>
    <cellStyle name="Note 5 3 2 3 6" xfId="19792"/>
    <cellStyle name="Note 5 3 2 3 6 2" xfId="29472"/>
    <cellStyle name="Note 5 3 2 3 7" xfId="26153"/>
    <cellStyle name="Note 5 3 2 4" xfId="17286"/>
    <cellStyle name="Note 5 3 2 4 2" xfId="22843"/>
    <cellStyle name="Note 5 3 2 4 2 2" xfId="32523"/>
    <cellStyle name="Note 5 3 2 4 3" xfId="19621"/>
    <cellStyle name="Note 5 3 2 4 3 2" xfId="29301"/>
    <cellStyle name="Note 5 3 2 4 4" xfId="19667"/>
    <cellStyle name="Note 5 3 2 4 4 2" xfId="29347"/>
    <cellStyle name="Note 5 3 2 4 5" xfId="26786"/>
    <cellStyle name="Note 5 3 2 4 6" xfId="26341"/>
    <cellStyle name="Note 5 3 2 5" xfId="17812"/>
    <cellStyle name="Note 5 3 2 5 2" xfId="23372"/>
    <cellStyle name="Note 5 3 2 5 2 2" xfId="33052"/>
    <cellStyle name="Note 5 3 2 5 3" xfId="20616"/>
    <cellStyle name="Note 5 3 2 5 3 2" xfId="30296"/>
    <cellStyle name="Note 5 3 2 5 4" xfId="19001"/>
    <cellStyle name="Note 5 3 2 5 4 2" xfId="28681"/>
    <cellStyle name="Note 5 3 2 5 5" xfId="27496"/>
    <cellStyle name="Note 5 3 2 6" xfId="21867"/>
    <cellStyle name="Note 5 3 2 6 2" xfId="31547"/>
    <cellStyle name="Note 5 3 2 7" xfId="19863"/>
    <cellStyle name="Note 5 3 2 7 2" xfId="29543"/>
    <cellStyle name="Note 5 3 2 8" xfId="19923"/>
    <cellStyle name="Note 5 3 2 8 2" xfId="29603"/>
    <cellStyle name="Note 5 3 2 9" xfId="25605"/>
    <cellStyle name="Note 5 3 3" xfId="16189"/>
    <cellStyle name="Note 5 3 3 2" xfId="17529"/>
    <cellStyle name="Note 5 3 3 2 2" xfId="23089"/>
    <cellStyle name="Note 5 3 3 2 2 2" xfId="32769"/>
    <cellStyle name="Note 5 3 3 2 3" xfId="19206"/>
    <cellStyle name="Note 5 3 3 2 3 2" xfId="28886"/>
    <cellStyle name="Note 5 3 3 2 4" xfId="20847"/>
    <cellStyle name="Note 5 3 3 2 4 2" xfId="30527"/>
    <cellStyle name="Note 5 3 3 2 5" xfId="27011"/>
    <cellStyle name="Note 5 3 3 2 6" xfId="25237"/>
    <cellStyle name="Note 5 3 3 3" xfId="18210"/>
    <cellStyle name="Note 5 3 3 3 2" xfId="23770"/>
    <cellStyle name="Note 5 3 3 3 2 2" xfId="33450"/>
    <cellStyle name="Note 5 3 3 3 3" xfId="24570"/>
    <cellStyle name="Note 5 3 3 3 3 2" xfId="34250"/>
    <cellStyle name="Note 5 3 3 3 4" xfId="18690"/>
    <cellStyle name="Note 5 3 3 3 4 2" xfId="28370"/>
    <cellStyle name="Note 5 3 3 3 5" xfId="27894"/>
    <cellStyle name="Note 5 3 3 4" xfId="22265"/>
    <cellStyle name="Note 5 3 3 4 2" xfId="31945"/>
    <cellStyle name="Note 5 3 3 5" xfId="24330"/>
    <cellStyle name="Note 5 3 3 5 2" xfId="34010"/>
    <cellStyle name="Note 5 3 3 6" xfId="19213"/>
    <cellStyle name="Note 5 3 3 6 2" xfId="28893"/>
    <cellStyle name="Note 5 3 3 7" xfId="25731"/>
    <cellStyle name="Note 5 3 4" xfId="16525"/>
    <cellStyle name="Note 5 3 4 2" xfId="16902"/>
    <cellStyle name="Note 5 3 4 2 2" xfId="22455"/>
    <cellStyle name="Note 5 3 4 2 2 2" xfId="32135"/>
    <cellStyle name="Note 5 3 4 2 3" xfId="20970"/>
    <cellStyle name="Note 5 3 4 2 3 2" xfId="30650"/>
    <cellStyle name="Note 5 3 4 2 4" xfId="18366"/>
    <cellStyle name="Note 5 3 4 2 4 2" xfId="28046"/>
    <cellStyle name="Note 5 3 4 2 5" xfId="26437"/>
    <cellStyle name="Note 5 3 4 2 6" xfId="26014"/>
    <cellStyle name="Note 5 3 4 3" xfId="17974"/>
    <cellStyle name="Note 5 3 4 3 2" xfId="23534"/>
    <cellStyle name="Note 5 3 4 3 2 2" xfId="33214"/>
    <cellStyle name="Note 5 3 4 3 3" xfId="20850"/>
    <cellStyle name="Note 5 3 4 3 3 2" xfId="30530"/>
    <cellStyle name="Note 5 3 4 3 4" xfId="24681"/>
    <cellStyle name="Note 5 3 4 3 4 2" xfId="34361"/>
    <cellStyle name="Note 5 3 4 3 5" xfId="27658"/>
    <cellStyle name="Note 5 3 4 4" xfId="22029"/>
    <cellStyle name="Note 5 3 4 4 2" xfId="31709"/>
    <cellStyle name="Note 5 3 4 5" xfId="21398"/>
    <cellStyle name="Note 5 3 4 5 2" xfId="31078"/>
    <cellStyle name="Note 5 3 4 6" xfId="19432"/>
    <cellStyle name="Note 5 3 4 6 2" xfId="29112"/>
    <cellStyle name="Note 5 3 4 7" xfId="25727"/>
    <cellStyle name="Note 5 3 5" xfId="17150"/>
    <cellStyle name="Note 5 3 5 2" xfId="22703"/>
    <cellStyle name="Note 5 3 5 2 2" xfId="32383"/>
    <cellStyle name="Note 5 3 5 3" xfId="19409"/>
    <cellStyle name="Note 5 3 5 3 2" xfId="29089"/>
    <cellStyle name="Note 5 3 5 4" xfId="19289"/>
    <cellStyle name="Note 5 3 5 4 2" xfId="28969"/>
    <cellStyle name="Note 5 3 5 5" xfId="26676"/>
    <cellStyle name="Note 5 3 5 6" xfId="26314"/>
    <cellStyle name="Note 5 3 6" xfId="17704"/>
    <cellStyle name="Note 5 3 6 2" xfId="23264"/>
    <cellStyle name="Note 5 3 6 2 2" xfId="32944"/>
    <cellStyle name="Note 5 3 6 3" xfId="20739"/>
    <cellStyle name="Note 5 3 6 3 2" xfId="30419"/>
    <cellStyle name="Note 5 3 6 4" xfId="19754"/>
    <cellStyle name="Note 5 3 6 4 2" xfId="29434"/>
    <cellStyle name="Note 5 3 6 5" xfId="27388"/>
    <cellStyle name="Note 5 3 7" xfId="21755"/>
    <cellStyle name="Note 5 3 7 2" xfId="31435"/>
    <cellStyle name="Note 5 3 8" xfId="19331"/>
    <cellStyle name="Note 5 3 8 2" xfId="29011"/>
    <cellStyle name="Note 5 3 9" xfId="18985"/>
    <cellStyle name="Note 5 3 9 2" xfId="28665"/>
    <cellStyle name="Note 5 4" xfId="16220"/>
    <cellStyle name="Note 5 4 2" xfId="16720"/>
    <cellStyle name="Note 5 4 2 2" xfId="17560"/>
    <cellStyle name="Note 5 4 2 2 2" xfId="23120"/>
    <cellStyle name="Note 5 4 2 2 2 2" xfId="32800"/>
    <cellStyle name="Note 5 4 2 2 3" xfId="20305"/>
    <cellStyle name="Note 5 4 2 2 3 2" xfId="29985"/>
    <cellStyle name="Note 5 4 2 2 4" xfId="18902"/>
    <cellStyle name="Note 5 4 2 2 4 2" xfId="28582"/>
    <cellStyle name="Note 5 4 2 2 5" xfId="27042"/>
    <cellStyle name="Note 5 4 2 2 6" xfId="27244"/>
    <cellStyle name="Note 5 4 2 3" xfId="18241"/>
    <cellStyle name="Note 5 4 2 3 2" xfId="23801"/>
    <cellStyle name="Note 5 4 2 3 2 2" xfId="33481"/>
    <cellStyle name="Note 5 4 2 3 3" xfId="23939"/>
    <cellStyle name="Note 5 4 2 3 3 2" xfId="33619"/>
    <cellStyle name="Note 5 4 2 3 4" xfId="24979"/>
    <cellStyle name="Note 5 4 2 3 4 2" xfId="34659"/>
    <cellStyle name="Note 5 4 2 3 5" xfId="27925"/>
    <cellStyle name="Note 5 4 2 4" xfId="22296"/>
    <cellStyle name="Note 5 4 2 4 2" xfId="31976"/>
    <cellStyle name="Note 5 4 2 5" xfId="19548"/>
    <cellStyle name="Note 5 4 2 5 2" xfId="29228"/>
    <cellStyle name="Note 5 4 2 6" xfId="19497"/>
    <cellStyle name="Note 5 4 2 6 2" xfId="29177"/>
    <cellStyle name="Note 5 4 2 7" xfId="25626"/>
    <cellStyle name="Note 5 4 3" xfId="16556"/>
    <cellStyle name="Note 5 4 3 2" xfId="16954"/>
    <cellStyle name="Note 5 4 3 2 2" xfId="22507"/>
    <cellStyle name="Note 5 4 3 2 2 2" xfId="32187"/>
    <cellStyle name="Note 5 4 3 2 3" xfId="21249"/>
    <cellStyle name="Note 5 4 3 2 3 2" xfId="30929"/>
    <cellStyle name="Note 5 4 3 2 4" xfId="18506"/>
    <cellStyle name="Note 5 4 3 2 4 2" xfId="28186"/>
    <cellStyle name="Note 5 4 3 2 5" xfId="26489"/>
    <cellStyle name="Note 5 4 3 2 6" xfId="25794"/>
    <cellStyle name="Note 5 4 3 3" xfId="18005"/>
    <cellStyle name="Note 5 4 3 3 2" xfId="23565"/>
    <cellStyle name="Note 5 4 3 3 2 2" xfId="33245"/>
    <cellStyle name="Note 5 4 3 3 3" xfId="18508"/>
    <cellStyle name="Note 5 4 3 3 3 2" xfId="28188"/>
    <cellStyle name="Note 5 4 3 3 4" xfId="19074"/>
    <cellStyle name="Note 5 4 3 3 4 2" xfId="28754"/>
    <cellStyle name="Note 5 4 3 3 5" xfId="27689"/>
    <cellStyle name="Note 5 4 3 4" xfId="22060"/>
    <cellStyle name="Note 5 4 3 4 2" xfId="31740"/>
    <cellStyle name="Note 5 4 3 5" xfId="24428"/>
    <cellStyle name="Note 5 4 3 5 2" xfId="34108"/>
    <cellStyle name="Note 5 4 3 6" xfId="18651"/>
    <cellStyle name="Note 5 4 3 6 2" xfId="28331"/>
    <cellStyle name="Note 5 4 3 7" xfId="25647"/>
    <cellStyle name="Note 5 4 4" xfId="17075"/>
    <cellStyle name="Note 5 4 4 2" xfId="22628"/>
    <cellStyle name="Note 5 4 4 2 2" xfId="32308"/>
    <cellStyle name="Note 5 4 4 3" xfId="19000"/>
    <cellStyle name="Note 5 4 4 3 2" xfId="28680"/>
    <cellStyle name="Note 5 4 4 4" xfId="19026"/>
    <cellStyle name="Note 5 4 4 4 2" xfId="28706"/>
    <cellStyle name="Note 5 4 4 5" xfId="26609"/>
    <cellStyle name="Note 5 4 4 6" xfId="25174"/>
    <cellStyle name="Note 5 4 5" xfId="17735"/>
    <cellStyle name="Note 5 4 5 2" xfId="23295"/>
    <cellStyle name="Note 5 4 5 2 2" xfId="32975"/>
    <cellStyle name="Note 5 4 5 3" xfId="23944"/>
    <cellStyle name="Note 5 4 5 3 2" xfId="33624"/>
    <cellStyle name="Note 5 4 5 4" xfId="19926"/>
    <cellStyle name="Note 5 4 5 4 2" xfId="29606"/>
    <cellStyle name="Note 5 4 5 5" xfId="27419"/>
    <cellStyle name="Note 5 4 6" xfId="21786"/>
    <cellStyle name="Note 5 4 6 2" xfId="31466"/>
    <cellStyle name="Note 5 4 7" xfId="24083"/>
    <cellStyle name="Note 5 4 7 2" xfId="33763"/>
    <cellStyle name="Note 5 4 8" xfId="19890"/>
    <cellStyle name="Note 5 4 8 2" xfId="29570"/>
    <cellStyle name="Note 5 4 9" xfId="25601"/>
    <cellStyle name="Note 5 5" xfId="16418"/>
    <cellStyle name="Note 5 5 2" xfId="16931"/>
    <cellStyle name="Note 5 5 2 2" xfId="22484"/>
    <cellStyle name="Note 5 5 2 2 2" xfId="32164"/>
    <cellStyle name="Note 5 5 2 3" xfId="19411"/>
    <cellStyle name="Note 5 5 2 3 2" xfId="29091"/>
    <cellStyle name="Note 5 5 2 4" xfId="19603"/>
    <cellStyle name="Note 5 5 2 4 2" xfId="29283"/>
    <cellStyle name="Note 5 5 2 5" xfId="26466"/>
    <cellStyle name="Note 5 5 2 6" xfId="25531"/>
    <cellStyle name="Note 5 5 3" xfId="17867"/>
    <cellStyle name="Note 5 5 3 2" xfId="23427"/>
    <cellStyle name="Note 5 5 3 2 2" xfId="33107"/>
    <cellStyle name="Note 5 5 3 3" xfId="21367"/>
    <cellStyle name="Note 5 5 3 3 2" xfId="31047"/>
    <cellStyle name="Note 5 5 3 4" xfId="20733"/>
    <cellStyle name="Note 5 5 3 4 2" xfId="30413"/>
    <cellStyle name="Note 5 5 3 5" xfId="27551"/>
    <cellStyle name="Note 5 5 4" xfId="21922"/>
    <cellStyle name="Note 5 5 4 2" xfId="31602"/>
    <cellStyle name="Note 5 5 5" xfId="19200"/>
    <cellStyle name="Note 5 5 5 2" xfId="28880"/>
    <cellStyle name="Note 5 5 6" xfId="21223"/>
    <cellStyle name="Note 5 5 6 2" xfId="30903"/>
    <cellStyle name="Note 5 5 7" xfId="25206"/>
    <cellStyle name="Note 5 6" xfId="20076"/>
    <cellStyle name="Note 5 6 2" xfId="29756"/>
    <cellStyle name="Note 6" xfId="1329"/>
    <cellStyle name="Note 6 2" xfId="15987"/>
    <cellStyle name="Note 6 2 10" xfId="21184"/>
    <cellStyle name="Note 6 2 10 2" xfId="30864"/>
    <cellStyle name="Note 6 2 11" xfId="19617"/>
    <cellStyle name="Note 6 2 11 2" xfId="29297"/>
    <cellStyle name="Note 6 2 12" xfId="25456"/>
    <cellStyle name="Note 6 2 2" xfId="16079"/>
    <cellStyle name="Note 6 2 2 10" xfId="25678"/>
    <cellStyle name="Note 6 2 2 2" xfId="16325"/>
    <cellStyle name="Note 6 2 2 2 2" xfId="16795"/>
    <cellStyle name="Note 6 2 2 2 2 2" xfId="17665"/>
    <cellStyle name="Note 6 2 2 2 2 2 2" xfId="23225"/>
    <cellStyle name="Note 6 2 2 2 2 2 2 2" xfId="32905"/>
    <cellStyle name="Note 6 2 2 2 2 2 3" xfId="19626"/>
    <cellStyle name="Note 6 2 2 2 2 2 3 2" xfId="29306"/>
    <cellStyle name="Note 6 2 2 2 2 2 4" xfId="20339"/>
    <cellStyle name="Note 6 2 2 2 2 2 4 2" xfId="30019"/>
    <cellStyle name="Note 6 2 2 2 2 2 5" xfId="27147"/>
    <cellStyle name="Note 6 2 2 2 2 2 6" xfId="27349"/>
    <cellStyle name="Note 6 2 2 2 2 3" xfId="18346"/>
    <cellStyle name="Note 6 2 2 2 2 3 2" xfId="23906"/>
    <cellStyle name="Note 6 2 2 2 2 3 2 2" xfId="33586"/>
    <cellStyle name="Note 6 2 2 2 2 3 3" xfId="24606"/>
    <cellStyle name="Note 6 2 2 2 2 3 3 2" xfId="34286"/>
    <cellStyle name="Note 6 2 2 2 2 3 4" xfId="24838"/>
    <cellStyle name="Note 6 2 2 2 2 3 4 2" xfId="34518"/>
    <cellStyle name="Note 6 2 2 2 2 3 5" xfId="28030"/>
    <cellStyle name="Note 6 2 2 2 2 4" xfId="22401"/>
    <cellStyle name="Note 6 2 2 2 2 4 2" xfId="32081"/>
    <cellStyle name="Note 6 2 2 2 2 5" xfId="21503"/>
    <cellStyle name="Note 6 2 2 2 2 5 2" xfId="31183"/>
    <cellStyle name="Note 6 2 2 2 2 6" xfId="20890"/>
    <cellStyle name="Note 6 2 2 2 2 6 2" xfId="30570"/>
    <cellStyle name="Note 6 2 2 2 2 7" xfId="25523"/>
    <cellStyle name="Note 6 2 2 2 3" xfId="16661"/>
    <cellStyle name="Note 6 2 2 2 3 2" xfId="17429"/>
    <cellStyle name="Note 6 2 2 2 3 2 2" xfId="22989"/>
    <cellStyle name="Note 6 2 2 2 3 2 2 2" xfId="32669"/>
    <cellStyle name="Note 6 2 2 2 3 2 3" xfId="18409"/>
    <cellStyle name="Note 6 2 2 2 3 2 3 2" xfId="28089"/>
    <cellStyle name="Note 6 2 2 2 3 2 4" xfId="21210"/>
    <cellStyle name="Note 6 2 2 2 3 2 4 2" xfId="30890"/>
    <cellStyle name="Note 6 2 2 2 3 2 5" xfId="26911"/>
    <cellStyle name="Note 6 2 2 2 3 2 6" xfId="25236"/>
    <cellStyle name="Note 6 2 2 2 3 3" xfId="18110"/>
    <cellStyle name="Note 6 2 2 2 3 3 2" xfId="23670"/>
    <cellStyle name="Note 6 2 2 2 3 3 2 2" xfId="33350"/>
    <cellStyle name="Note 6 2 2 2 3 3 3" xfId="21262"/>
    <cellStyle name="Note 6 2 2 2 3 3 3 2" xfId="30942"/>
    <cellStyle name="Note 6 2 2 2 3 3 4" xfId="18682"/>
    <cellStyle name="Note 6 2 2 2 3 3 4 2" xfId="28362"/>
    <cellStyle name="Note 6 2 2 2 3 3 5" xfId="27794"/>
    <cellStyle name="Note 6 2 2 2 3 4" xfId="22165"/>
    <cellStyle name="Note 6 2 2 2 3 4 2" xfId="31845"/>
    <cellStyle name="Note 6 2 2 2 3 5" xfId="19844"/>
    <cellStyle name="Note 6 2 2 2 3 5 2" xfId="29524"/>
    <cellStyle name="Note 6 2 2 2 3 6" xfId="19006"/>
    <cellStyle name="Note 6 2 2 2 3 6 2" xfId="28686"/>
    <cellStyle name="Note 6 2 2 2 3 7" xfId="26045"/>
    <cellStyle name="Note 6 2 2 2 4" xfId="16888"/>
    <cellStyle name="Note 6 2 2 2 4 2" xfId="22441"/>
    <cellStyle name="Note 6 2 2 2 4 2 2" xfId="32121"/>
    <cellStyle name="Note 6 2 2 2 4 3" xfId="20929"/>
    <cellStyle name="Note 6 2 2 2 4 3 2" xfId="30609"/>
    <cellStyle name="Note 6 2 2 2 4 4" xfId="21585"/>
    <cellStyle name="Note 6 2 2 2 4 4 2" xfId="31265"/>
    <cellStyle name="Note 6 2 2 2 4 5" xfId="26423"/>
    <cellStyle name="Note 6 2 2 2 4 6" xfId="25893"/>
    <cellStyle name="Note 6 2 2 2 5" xfId="17840"/>
    <cellStyle name="Note 6 2 2 2 5 2" xfId="23400"/>
    <cellStyle name="Note 6 2 2 2 5 2 2" xfId="33080"/>
    <cellStyle name="Note 6 2 2 2 5 3" xfId="18509"/>
    <cellStyle name="Note 6 2 2 2 5 3 2" xfId="28189"/>
    <cellStyle name="Note 6 2 2 2 5 4" xfId="19850"/>
    <cellStyle name="Note 6 2 2 2 5 4 2" xfId="29530"/>
    <cellStyle name="Note 6 2 2 2 5 5" xfId="27524"/>
    <cellStyle name="Note 6 2 2 2 6" xfId="21895"/>
    <cellStyle name="Note 6 2 2 2 6 2" xfId="31575"/>
    <cellStyle name="Note 6 2 2 2 7" xfId="18845"/>
    <cellStyle name="Note 6 2 2 2 7 2" xfId="28525"/>
    <cellStyle name="Note 6 2 2 2 8" xfId="18477"/>
    <cellStyle name="Note 6 2 2 2 8 2" xfId="28157"/>
    <cellStyle name="Note 6 2 2 2 9" xfId="26008"/>
    <cellStyle name="Note 6 2 2 3" xfId="16268"/>
    <cellStyle name="Note 6 2 2 3 2" xfId="17608"/>
    <cellStyle name="Note 6 2 2 3 2 2" xfId="23168"/>
    <cellStyle name="Note 6 2 2 3 2 2 2" xfId="32848"/>
    <cellStyle name="Note 6 2 2 3 2 3" xfId="20675"/>
    <cellStyle name="Note 6 2 2 3 2 3 2" xfId="30355"/>
    <cellStyle name="Note 6 2 2 3 2 4" xfId="20914"/>
    <cellStyle name="Note 6 2 2 3 2 4 2" xfId="30594"/>
    <cellStyle name="Note 6 2 2 3 2 5" xfId="27090"/>
    <cellStyle name="Note 6 2 2 3 2 6" xfId="27292"/>
    <cellStyle name="Note 6 2 2 3 3" xfId="18289"/>
    <cellStyle name="Note 6 2 2 3 3 2" xfId="23849"/>
    <cellStyle name="Note 6 2 2 3 3 2 2" xfId="33529"/>
    <cellStyle name="Note 6 2 2 3 3 3" xfId="20879"/>
    <cellStyle name="Note 6 2 2 3 3 3 2" xfId="30559"/>
    <cellStyle name="Note 6 2 2 3 3 4" xfId="24839"/>
    <cellStyle name="Note 6 2 2 3 3 4 2" xfId="34519"/>
    <cellStyle name="Note 6 2 2 3 3 5" xfId="27973"/>
    <cellStyle name="Note 6 2 2 3 4" xfId="22344"/>
    <cellStyle name="Note 6 2 2 3 4 2" xfId="32024"/>
    <cellStyle name="Note 6 2 2 3 5" xfId="24017"/>
    <cellStyle name="Note 6 2 2 3 5 2" xfId="33697"/>
    <cellStyle name="Note 6 2 2 3 6" xfId="21240"/>
    <cellStyle name="Note 6 2 2 3 6 2" xfId="30920"/>
    <cellStyle name="Note 6 2 2 3 7" xfId="25599"/>
    <cellStyle name="Note 6 2 2 4" xfId="16604"/>
    <cellStyle name="Note 6 2 2 4 2" xfId="17372"/>
    <cellStyle name="Note 6 2 2 4 2 2" xfId="22932"/>
    <cellStyle name="Note 6 2 2 4 2 2 2" xfId="32612"/>
    <cellStyle name="Note 6 2 2 4 2 3" xfId="18425"/>
    <cellStyle name="Note 6 2 2 4 2 3 2" xfId="28105"/>
    <cellStyle name="Note 6 2 2 4 2 4" xfId="19684"/>
    <cellStyle name="Note 6 2 2 4 2 4 2" xfId="29364"/>
    <cellStyle name="Note 6 2 2 4 2 5" xfId="26854"/>
    <cellStyle name="Note 6 2 2 4 2 6" xfId="25124"/>
    <cellStyle name="Note 6 2 2 4 3" xfId="18053"/>
    <cellStyle name="Note 6 2 2 4 3 2" xfId="23613"/>
    <cellStyle name="Note 6 2 2 4 3 2 2" xfId="33293"/>
    <cellStyle name="Note 6 2 2 4 3 3" xfId="18790"/>
    <cellStyle name="Note 6 2 2 4 3 3 2" xfId="28470"/>
    <cellStyle name="Note 6 2 2 4 3 4" xfId="19008"/>
    <cellStyle name="Note 6 2 2 4 3 4 2" xfId="28688"/>
    <cellStyle name="Note 6 2 2 4 3 5" xfId="27737"/>
    <cellStyle name="Note 6 2 2 4 4" xfId="22108"/>
    <cellStyle name="Note 6 2 2 4 4 2" xfId="31788"/>
    <cellStyle name="Note 6 2 2 4 5" xfId="18448"/>
    <cellStyle name="Note 6 2 2 4 5 2" xfId="28128"/>
    <cellStyle name="Note 6 2 2 4 6" xfId="19711"/>
    <cellStyle name="Note 6 2 2 4 6 2" xfId="29391"/>
    <cellStyle name="Note 6 2 2 4 7" xfId="25497"/>
    <cellStyle name="Note 6 2 2 5" xfId="17308"/>
    <cellStyle name="Note 6 2 2 5 2" xfId="22868"/>
    <cellStyle name="Note 6 2 2 5 2 2" xfId="32548"/>
    <cellStyle name="Note 6 2 2 5 3" xfId="20661"/>
    <cellStyle name="Note 6 2 2 5 3 2" xfId="30341"/>
    <cellStyle name="Note 6 2 2 5 4" xfId="24558"/>
    <cellStyle name="Note 6 2 2 5 4 2" xfId="34238"/>
    <cellStyle name="Note 6 2 2 5 5" xfId="26801"/>
    <cellStyle name="Note 6 2 2 5 6" xfId="26317"/>
    <cellStyle name="Note 6 2 2 6" xfId="17783"/>
    <cellStyle name="Note 6 2 2 6 2" xfId="23343"/>
    <cellStyle name="Note 6 2 2 6 2 2" xfId="33023"/>
    <cellStyle name="Note 6 2 2 6 3" xfId="20258"/>
    <cellStyle name="Note 6 2 2 6 3 2" xfId="29938"/>
    <cellStyle name="Note 6 2 2 6 4" xfId="19357"/>
    <cellStyle name="Note 6 2 2 6 4 2" xfId="29037"/>
    <cellStyle name="Note 6 2 2 6 5" xfId="27467"/>
    <cellStyle name="Note 6 2 2 7" xfId="21836"/>
    <cellStyle name="Note 6 2 2 7 2" xfId="31516"/>
    <cellStyle name="Note 6 2 2 8" xfId="21380"/>
    <cellStyle name="Note 6 2 2 8 2" xfId="31060"/>
    <cellStyle name="Note 6 2 2 9" xfId="24968"/>
    <cellStyle name="Note 6 2 2 9 2" xfId="34648"/>
    <cellStyle name="Note 6 2 3" xfId="16231"/>
    <cellStyle name="Note 6 2 3 2" xfId="16729"/>
    <cellStyle name="Note 6 2 3 2 2" xfId="17571"/>
    <cellStyle name="Note 6 2 3 2 2 2" xfId="23131"/>
    <cellStyle name="Note 6 2 3 2 2 2 2" xfId="32811"/>
    <cellStyle name="Note 6 2 3 2 2 3" xfId="19856"/>
    <cellStyle name="Note 6 2 3 2 2 3 2" xfId="29536"/>
    <cellStyle name="Note 6 2 3 2 2 4" xfId="19298"/>
    <cellStyle name="Note 6 2 3 2 2 4 2" xfId="28978"/>
    <cellStyle name="Note 6 2 3 2 2 5" xfId="27053"/>
    <cellStyle name="Note 6 2 3 2 2 6" xfId="27255"/>
    <cellStyle name="Note 6 2 3 2 3" xfId="18252"/>
    <cellStyle name="Note 6 2 3 2 3 2" xfId="23812"/>
    <cellStyle name="Note 6 2 3 2 3 2 2" xfId="33492"/>
    <cellStyle name="Note 6 2 3 2 3 3" xfId="24526"/>
    <cellStyle name="Note 6 2 3 2 3 3 2" xfId="34206"/>
    <cellStyle name="Note 6 2 3 2 3 4" xfId="21418"/>
    <cellStyle name="Note 6 2 3 2 3 4 2" xfId="31098"/>
    <cellStyle name="Note 6 2 3 2 3 5" xfId="27936"/>
    <cellStyle name="Note 6 2 3 2 4" xfId="22307"/>
    <cellStyle name="Note 6 2 3 2 4 2" xfId="31987"/>
    <cellStyle name="Note 6 2 3 2 5" xfId="18612"/>
    <cellStyle name="Note 6 2 3 2 5 2" xfId="28292"/>
    <cellStyle name="Note 6 2 3 2 6" xfId="20223"/>
    <cellStyle name="Note 6 2 3 2 6 2" xfId="29903"/>
    <cellStyle name="Note 6 2 3 2 7" xfId="25759"/>
    <cellStyle name="Note 6 2 3 3" xfId="16567"/>
    <cellStyle name="Note 6 2 3 3 2" xfId="16873"/>
    <cellStyle name="Note 6 2 3 3 2 2" xfId="22426"/>
    <cellStyle name="Note 6 2 3 3 2 2 2" xfId="32106"/>
    <cellStyle name="Note 6 2 3 3 2 3" xfId="19345"/>
    <cellStyle name="Note 6 2 3 3 2 3 2" xfId="29025"/>
    <cellStyle name="Note 6 2 3 3 2 4" xfId="21612"/>
    <cellStyle name="Note 6 2 3 3 2 4 2" xfId="31292"/>
    <cellStyle name="Note 6 2 3 3 2 5" xfId="26408"/>
    <cellStyle name="Note 6 2 3 3 2 6" xfId="25864"/>
    <cellStyle name="Note 6 2 3 3 3" xfId="18016"/>
    <cellStyle name="Note 6 2 3 3 3 2" xfId="23576"/>
    <cellStyle name="Note 6 2 3 3 3 2 2" xfId="33256"/>
    <cellStyle name="Note 6 2 3 3 3 3" xfId="20128"/>
    <cellStyle name="Note 6 2 3 3 3 3 2" xfId="29808"/>
    <cellStyle name="Note 6 2 3 3 3 4" xfId="24963"/>
    <cellStyle name="Note 6 2 3 3 3 4 2" xfId="34643"/>
    <cellStyle name="Note 6 2 3 3 3 5" xfId="27700"/>
    <cellStyle name="Note 6 2 3 3 4" xfId="22071"/>
    <cellStyle name="Note 6 2 3 3 4 2" xfId="31751"/>
    <cellStyle name="Note 6 2 3 3 5" xfId="20969"/>
    <cellStyle name="Note 6 2 3 3 5 2" xfId="30649"/>
    <cellStyle name="Note 6 2 3 3 6" xfId="24927"/>
    <cellStyle name="Note 6 2 3 3 6 2" xfId="34607"/>
    <cellStyle name="Note 6 2 3 3 7" xfId="26308"/>
    <cellStyle name="Note 6 2 3 4" xfId="17124"/>
    <cellStyle name="Note 6 2 3 4 2" xfId="22677"/>
    <cellStyle name="Note 6 2 3 4 2 2" xfId="32357"/>
    <cellStyle name="Note 6 2 3 4 3" xfId="18541"/>
    <cellStyle name="Note 6 2 3 4 3 2" xfId="28221"/>
    <cellStyle name="Note 6 2 3 4 4" xfId="21086"/>
    <cellStyle name="Note 6 2 3 4 4 2" xfId="30766"/>
    <cellStyle name="Note 6 2 3 4 5" xfId="26650"/>
    <cellStyle name="Note 6 2 3 4 6" xfId="25342"/>
    <cellStyle name="Note 6 2 3 5" xfId="17746"/>
    <cellStyle name="Note 6 2 3 5 2" xfId="23306"/>
    <cellStyle name="Note 6 2 3 5 2 2" xfId="32986"/>
    <cellStyle name="Note 6 2 3 5 3" xfId="21423"/>
    <cellStyle name="Note 6 2 3 5 3 2" xfId="31103"/>
    <cellStyle name="Note 6 2 3 5 4" xfId="18507"/>
    <cellStyle name="Note 6 2 3 5 4 2" xfId="28187"/>
    <cellStyle name="Note 6 2 3 5 5" xfId="27430"/>
    <cellStyle name="Note 6 2 3 6" xfId="21797"/>
    <cellStyle name="Note 6 2 3 6 2" xfId="31477"/>
    <cellStyle name="Note 6 2 3 7" xfId="23994"/>
    <cellStyle name="Note 6 2 3 7 2" xfId="33674"/>
    <cellStyle name="Note 6 2 3 8" xfId="19414"/>
    <cellStyle name="Note 6 2 3 8 2" xfId="29094"/>
    <cellStyle name="Note 6 2 3 9" xfId="26306"/>
    <cellStyle name="Note 6 2 4" xfId="16137"/>
    <cellStyle name="Note 6 2 4 2" xfId="16682"/>
    <cellStyle name="Note 6 2 4 2 2" xfId="17484"/>
    <cellStyle name="Note 6 2 4 2 2 2" xfId="23044"/>
    <cellStyle name="Note 6 2 4 2 2 2 2" xfId="32724"/>
    <cellStyle name="Note 6 2 4 2 2 3" xfId="24096"/>
    <cellStyle name="Note 6 2 4 2 2 3 2" xfId="33776"/>
    <cellStyle name="Note 6 2 4 2 2 4" xfId="19880"/>
    <cellStyle name="Note 6 2 4 2 2 4 2" xfId="29560"/>
    <cellStyle name="Note 6 2 4 2 2 5" xfId="26966"/>
    <cellStyle name="Note 6 2 4 2 2 6" xfId="25242"/>
    <cellStyle name="Note 6 2 4 2 3" xfId="18165"/>
    <cellStyle name="Note 6 2 4 2 3 2" xfId="23725"/>
    <cellStyle name="Note 6 2 4 2 3 2 2" xfId="33405"/>
    <cellStyle name="Note 6 2 4 2 3 3" xfId="23914"/>
    <cellStyle name="Note 6 2 4 2 3 3 2" xfId="33594"/>
    <cellStyle name="Note 6 2 4 2 3 4" xfId="24751"/>
    <cellStyle name="Note 6 2 4 2 3 4 2" xfId="34431"/>
    <cellStyle name="Note 6 2 4 2 3 5" xfId="27849"/>
    <cellStyle name="Note 6 2 4 2 4" xfId="22220"/>
    <cellStyle name="Note 6 2 4 2 4 2" xfId="31900"/>
    <cellStyle name="Note 6 2 4 2 5" xfId="20359"/>
    <cellStyle name="Note 6 2 4 2 5 2" xfId="30039"/>
    <cellStyle name="Note 6 2 4 2 6" xfId="18503"/>
    <cellStyle name="Note 6 2 4 2 6 2" xfId="28183"/>
    <cellStyle name="Note 6 2 4 2 7" xfId="25457"/>
    <cellStyle name="Note 6 2 4 3" xfId="16480"/>
    <cellStyle name="Note 6 2 4 3 2" xfId="16912"/>
    <cellStyle name="Note 6 2 4 3 2 2" xfId="22465"/>
    <cellStyle name="Note 6 2 4 3 2 2 2" xfId="32145"/>
    <cellStyle name="Note 6 2 4 3 2 3" xfId="18588"/>
    <cellStyle name="Note 6 2 4 3 2 3 2" xfId="28268"/>
    <cellStyle name="Note 6 2 4 3 2 4" xfId="19738"/>
    <cellStyle name="Note 6 2 4 3 2 4 2" xfId="29418"/>
    <cellStyle name="Note 6 2 4 3 2 5" xfId="26447"/>
    <cellStyle name="Note 6 2 4 3 2 6" xfId="25853"/>
    <cellStyle name="Note 6 2 4 3 3" xfId="17929"/>
    <cellStyle name="Note 6 2 4 3 3 2" xfId="23489"/>
    <cellStyle name="Note 6 2 4 3 3 2 2" xfId="33169"/>
    <cellStyle name="Note 6 2 4 3 3 3" xfId="24094"/>
    <cellStyle name="Note 6 2 4 3 3 3 2" xfId="33774"/>
    <cellStyle name="Note 6 2 4 3 3 4" xfId="23996"/>
    <cellStyle name="Note 6 2 4 3 3 4 2" xfId="33676"/>
    <cellStyle name="Note 6 2 4 3 3 5" xfId="27613"/>
    <cellStyle name="Note 6 2 4 3 4" xfId="21984"/>
    <cellStyle name="Note 6 2 4 3 4 2" xfId="31664"/>
    <cellStyle name="Note 6 2 4 3 5" xfId="21072"/>
    <cellStyle name="Note 6 2 4 3 5 2" xfId="30752"/>
    <cellStyle name="Note 6 2 4 3 6" xfId="19773"/>
    <cellStyle name="Note 6 2 4 3 6 2" xfId="29453"/>
    <cellStyle name="Note 6 2 4 3 7" xfId="25225"/>
    <cellStyle name="Note 6 2 4 4" xfId="17108"/>
    <cellStyle name="Note 6 2 4 4 2" xfId="22661"/>
    <cellStyle name="Note 6 2 4 4 2 2" xfId="32341"/>
    <cellStyle name="Note 6 2 4 4 3" xfId="19132"/>
    <cellStyle name="Note 6 2 4 4 3 2" xfId="28812"/>
    <cellStyle name="Note 6 2 4 4 4" xfId="20230"/>
    <cellStyle name="Note 6 2 4 4 4 2" xfId="29910"/>
    <cellStyle name="Note 6 2 4 4 5" xfId="26636"/>
    <cellStyle name="Note 6 2 4 4 6" xfId="25308"/>
    <cellStyle name="Note 6 2 4 5" xfId="17271"/>
    <cellStyle name="Note 6 2 4 5 2" xfId="22823"/>
    <cellStyle name="Note 6 2 4 5 2 2" xfId="32503"/>
    <cellStyle name="Note 6 2 4 5 3" xfId="18953"/>
    <cellStyle name="Note 6 2 4 5 3 2" xfId="28633"/>
    <cellStyle name="Note 6 2 4 5 4" xfId="24773"/>
    <cellStyle name="Note 6 2 4 5 4 2" xfId="34453"/>
    <cellStyle name="Note 6 2 4 5 5" xfId="26388"/>
    <cellStyle name="Note 6 2 4 6" xfId="21706"/>
    <cellStyle name="Note 6 2 4 6 2" xfId="31386"/>
    <cellStyle name="Note 6 2 4 7" xfId="20250"/>
    <cellStyle name="Note 6 2 4 7 2" xfId="29930"/>
    <cellStyle name="Note 6 2 4 8" xfId="21139"/>
    <cellStyle name="Note 6 2 4 8 2" xfId="30819"/>
    <cellStyle name="Note 6 2 4 9" xfId="26276"/>
    <cellStyle name="Note 6 2 5" xfId="16116"/>
    <cellStyle name="Note 6 2 5 2" xfId="17463"/>
    <cellStyle name="Note 6 2 5 2 2" xfId="23023"/>
    <cellStyle name="Note 6 2 5 2 2 2" xfId="32703"/>
    <cellStyle name="Note 6 2 5 2 3" xfId="19898"/>
    <cellStyle name="Note 6 2 5 2 3 2" xfId="29578"/>
    <cellStyle name="Note 6 2 5 2 4" xfId="21150"/>
    <cellStyle name="Note 6 2 5 2 4 2" xfId="30830"/>
    <cellStyle name="Note 6 2 5 2 5" xfId="26945"/>
    <cellStyle name="Note 6 2 5 2 6" xfId="25744"/>
    <cellStyle name="Note 6 2 5 3" xfId="18144"/>
    <cellStyle name="Note 6 2 5 3 2" xfId="23704"/>
    <cellStyle name="Note 6 2 5 3 2 2" xfId="33384"/>
    <cellStyle name="Note 6 2 5 3 3" xfId="24273"/>
    <cellStyle name="Note 6 2 5 3 3 2" xfId="33953"/>
    <cellStyle name="Note 6 2 5 3 4" xfId="20527"/>
    <cellStyle name="Note 6 2 5 3 4 2" xfId="30207"/>
    <cellStyle name="Note 6 2 5 3 5" xfId="27828"/>
    <cellStyle name="Note 6 2 5 4" xfId="22199"/>
    <cellStyle name="Note 6 2 5 4 2" xfId="31879"/>
    <cellStyle name="Note 6 2 5 5" xfId="20034"/>
    <cellStyle name="Note 6 2 5 5 2" xfId="29714"/>
    <cellStyle name="Note 6 2 5 6" xfId="18830"/>
    <cellStyle name="Note 6 2 5 6 2" xfId="28510"/>
    <cellStyle name="Note 6 2 5 7" xfId="25903"/>
    <cellStyle name="Note 6 2 6" xfId="16459"/>
    <cellStyle name="Note 6 2 6 2" xfId="16965"/>
    <cellStyle name="Note 6 2 6 2 2" xfId="22518"/>
    <cellStyle name="Note 6 2 6 2 2 2" xfId="32198"/>
    <cellStyle name="Note 6 2 6 2 3" xfId="20421"/>
    <cellStyle name="Note 6 2 6 2 3 2" xfId="30101"/>
    <cellStyle name="Note 6 2 6 2 4" xfId="20196"/>
    <cellStyle name="Note 6 2 6 2 4 2" xfId="29876"/>
    <cellStyle name="Note 6 2 6 2 5" xfId="26500"/>
    <cellStyle name="Note 6 2 6 2 6" xfId="25396"/>
    <cellStyle name="Note 6 2 6 3" xfId="17908"/>
    <cellStyle name="Note 6 2 6 3 2" xfId="23468"/>
    <cellStyle name="Note 6 2 6 3 2 2" xfId="33148"/>
    <cellStyle name="Note 6 2 6 3 3" xfId="19694"/>
    <cellStyle name="Note 6 2 6 3 3 2" xfId="29374"/>
    <cellStyle name="Note 6 2 6 3 4" xfId="19308"/>
    <cellStyle name="Note 6 2 6 3 4 2" xfId="28988"/>
    <cellStyle name="Note 6 2 6 3 5" xfId="27592"/>
    <cellStyle name="Note 6 2 6 4" xfId="21963"/>
    <cellStyle name="Note 6 2 6 4 2" xfId="31643"/>
    <cellStyle name="Note 6 2 6 5" xfId="20484"/>
    <cellStyle name="Note 6 2 6 5 2" xfId="30164"/>
    <cellStyle name="Note 6 2 6 6" xfId="20194"/>
    <cellStyle name="Note 6 2 6 6 2" xfId="29874"/>
    <cellStyle name="Note 6 2 6 7" xfId="26140"/>
    <cellStyle name="Note 6 2 7" xfId="17227"/>
    <cellStyle name="Note 6 2 7 2" xfId="22780"/>
    <cellStyle name="Note 6 2 7 2 2" xfId="32460"/>
    <cellStyle name="Note 6 2 7 3" xfId="19517"/>
    <cellStyle name="Note 6 2 7 3 2" xfId="29197"/>
    <cellStyle name="Note 6 2 7 4" xfId="24337"/>
    <cellStyle name="Note 6 2 7 4 2" xfId="34017"/>
    <cellStyle name="Note 6 2 7 5" xfId="26742"/>
    <cellStyle name="Note 6 2 7 6" xfId="26368"/>
    <cellStyle name="Note 6 2 8" xfId="17318"/>
    <cellStyle name="Note 6 2 8 2" xfId="22878"/>
    <cellStyle name="Note 6 2 8 2 2" xfId="32558"/>
    <cellStyle name="Note 6 2 8 3" xfId="20944"/>
    <cellStyle name="Note 6 2 8 3 2" xfId="30624"/>
    <cellStyle name="Note 6 2 8 4" xfId="21536"/>
    <cellStyle name="Note 6 2 8 4 2" xfId="31216"/>
    <cellStyle name="Note 6 2 8 5" xfId="27198"/>
    <cellStyle name="Note 6 2 9" xfId="21684"/>
    <cellStyle name="Note 6 2 9 2" xfId="31364"/>
    <cellStyle name="Note 6 3" xfId="16032"/>
    <cellStyle name="Note 6 3 10" xfId="26223"/>
    <cellStyle name="Note 6 3 2" xfId="16304"/>
    <cellStyle name="Note 6 3 2 2" xfId="16774"/>
    <cellStyle name="Note 6 3 2 2 2" xfId="17644"/>
    <cellStyle name="Note 6 3 2 2 2 2" xfId="23204"/>
    <cellStyle name="Note 6 3 2 2 2 2 2" xfId="32884"/>
    <cellStyle name="Note 6 3 2 2 2 3" xfId="19287"/>
    <cellStyle name="Note 6 3 2 2 2 3 2" xfId="28967"/>
    <cellStyle name="Note 6 3 2 2 2 4" xfId="19196"/>
    <cellStyle name="Note 6 3 2 2 2 4 2" xfId="28876"/>
    <cellStyle name="Note 6 3 2 2 2 5" xfId="27126"/>
    <cellStyle name="Note 6 3 2 2 2 6" xfId="27328"/>
    <cellStyle name="Note 6 3 2 2 3" xfId="18325"/>
    <cellStyle name="Note 6 3 2 2 3 2" xfId="23885"/>
    <cellStyle name="Note 6 3 2 2 3 2 2" xfId="33565"/>
    <cellStyle name="Note 6 3 2 2 3 3" xfId="24585"/>
    <cellStyle name="Note 6 3 2 2 3 3 2" xfId="34265"/>
    <cellStyle name="Note 6 3 2 2 3 4" xfId="24675"/>
    <cellStyle name="Note 6 3 2 2 3 4 2" xfId="34355"/>
    <cellStyle name="Note 6 3 2 2 3 5" xfId="28009"/>
    <cellStyle name="Note 6 3 2 2 4" xfId="22380"/>
    <cellStyle name="Note 6 3 2 2 4 2" xfId="32060"/>
    <cellStyle name="Note 6 3 2 2 5" xfId="18556"/>
    <cellStyle name="Note 6 3 2 2 5 2" xfId="28236"/>
    <cellStyle name="Note 6 3 2 2 6" xfId="18528"/>
    <cellStyle name="Note 6 3 2 2 6 2" xfId="28208"/>
    <cellStyle name="Note 6 3 2 2 7" xfId="25969"/>
    <cellStyle name="Note 6 3 2 3" xfId="16640"/>
    <cellStyle name="Note 6 3 2 3 2" xfId="17408"/>
    <cellStyle name="Note 6 3 2 3 2 2" xfId="22968"/>
    <cellStyle name="Note 6 3 2 3 2 2 2" xfId="32648"/>
    <cellStyle name="Note 6 3 2 3 2 3" xfId="19251"/>
    <cellStyle name="Note 6 3 2 3 2 3 2" xfId="28931"/>
    <cellStyle name="Note 6 3 2 3 2 4" xfId="24702"/>
    <cellStyle name="Note 6 3 2 3 2 4 2" xfId="34382"/>
    <cellStyle name="Note 6 3 2 3 2 5" xfId="26890"/>
    <cellStyle name="Note 6 3 2 3 2 6" xfId="25317"/>
    <cellStyle name="Note 6 3 2 3 3" xfId="18089"/>
    <cellStyle name="Note 6 3 2 3 3 2" xfId="23649"/>
    <cellStyle name="Note 6 3 2 3 3 2 2" xfId="33329"/>
    <cellStyle name="Note 6 3 2 3 3 3" xfId="19593"/>
    <cellStyle name="Note 6 3 2 3 3 3 2" xfId="29273"/>
    <cellStyle name="Note 6 3 2 3 3 4" xfId="25000"/>
    <cellStyle name="Note 6 3 2 3 3 4 2" xfId="34680"/>
    <cellStyle name="Note 6 3 2 3 3 5" xfId="27773"/>
    <cellStyle name="Note 6 3 2 3 4" xfId="22144"/>
    <cellStyle name="Note 6 3 2 3 4 2" xfId="31824"/>
    <cellStyle name="Note 6 3 2 3 5" xfId="18917"/>
    <cellStyle name="Note 6 3 2 3 5 2" xfId="28597"/>
    <cellStyle name="Note 6 3 2 3 6" xfId="21443"/>
    <cellStyle name="Note 6 3 2 3 6 2" xfId="31123"/>
    <cellStyle name="Note 6 3 2 3 7" xfId="26211"/>
    <cellStyle name="Note 6 3 2 4" xfId="17303"/>
    <cellStyle name="Note 6 3 2 4 2" xfId="22863"/>
    <cellStyle name="Note 6 3 2 4 2 2" xfId="32543"/>
    <cellStyle name="Note 6 3 2 4 3" xfId="20429"/>
    <cellStyle name="Note 6 3 2 4 3 2" xfId="30109"/>
    <cellStyle name="Note 6 3 2 4 4" xfId="19042"/>
    <cellStyle name="Note 6 3 2 4 4 2" xfId="28722"/>
    <cellStyle name="Note 6 3 2 4 5" xfId="26798"/>
    <cellStyle name="Note 6 3 2 4 6" xfId="27193"/>
    <cellStyle name="Note 6 3 2 5" xfId="17819"/>
    <cellStyle name="Note 6 3 2 5 2" xfId="23379"/>
    <cellStyle name="Note 6 3 2 5 2 2" xfId="33059"/>
    <cellStyle name="Note 6 3 2 5 3" xfId="24567"/>
    <cellStyle name="Note 6 3 2 5 3 2" xfId="34247"/>
    <cellStyle name="Note 6 3 2 5 4" xfId="19389"/>
    <cellStyle name="Note 6 3 2 5 4 2" xfId="29069"/>
    <cellStyle name="Note 6 3 2 5 5" xfId="27503"/>
    <cellStyle name="Note 6 3 2 6" xfId="21874"/>
    <cellStyle name="Note 6 3 2 6 2" xfId="31554"/>
    <cellStyle name="Note 6 3 2 7" xfId="20069"/>
    <cellStyle name="Note 6 3 2 7 2" xfId="29749"/>
    <cellStyle name="Note 6 3 2 8" xfId="20465"/>
    <cellStyle name="Note 6 3 2 8 2" xfId="30145"/>
    <cellStyle name="Note 6 3 2 9" xfId="26118"/>
    <cellStyle name="Note 6 3 3" xfId="16196"/>
    <cellStyle name="Note 6 3 3 2" xfId="17536"/>
    <cellStyle name="Note 6 3 3 2 2" xfId="23096"/>
    <cellStyle name="Note 6 3 3 2 2 2" xfId="32776"/>
    <cellStyle name="Note 6 3 3 2 3" xfId="20493"/>
    <cellStyle name="Note 6 3 3 2 3 2" xfId="30173"/>
    <cellStyle name="Note 6 3 3 2 4" xfId="20166"/>
    <cellStyle name="Note 6 3 3 2 4 2" xfId="29846"/>
    <cellStyle name="Note 6 3 3 2 5" xfId="27018"/>
    <cellStyle name="Note 6 3 3 2 6" xfId="25084"/>
    <cellStyle name="Note 6 3 3 3" xfId="18217"/>
    <cellStyle name="Note 6 3 3 3 2" xfId="23777"/>
    <cellStyle name="Note 6 3 3 3 2 2" xfId="33457"/>
    <cellStyle name="Note 6 3 3 3 3" xfId="20299"/>
    <cellStyle name="Note 6 3 3 3 3 2" xfId="29979"/>
    <cellStyle name="Note 6 3 3 3 4" xfId="24712"/>
    <cellStyle name="Note 6 3 3 3 4 2" xfId="34392"/>
    <cellStyle name="Note 6 3 3 3 5" xfId="27901"/>
    <cellStyle name="Note 6 3 3 4" xfId="22272"/>
    <cellStyle name="Note 6 3 3 4 2" xfId="31952"/>
    <cellStyle name="Note 6 3 3 5" xfId="18665"/>
    <cellStyle name="Note 6 3 3 5 2" xfId="28345"/>
    <cellStyle name="Note 6 3 3 6" xfId="20857"/>
    <cellStyle name="Note 6 3 3 6 2" xfId="30537"/>
    <cellStyle name="Note 6 3 3 7" xfId="25814"/>
    <cellStyle name="Note 6 3 4" xfId="16532"/>
    <cellStyle name="Note 6 3 4 2" xfId="17156"/>
    <cellStyle name="Note 6 3 4 2 2" xfId="22709"/>
    <cellStyle name="Note 6 3 4 2 2 2" xfId="32389"/>
    <cellStyle name="Note 6 3 4 2 3" xfId="21267"/>
    <cellStyle name="Note 6 3 4 2 3 2" xfId="30947"/>
    <cellStyle name="Note 6 3 4 2 4" xfId="23997"/>
    <cellStyle name="Note 6 3 4 2 4 2" xfId="33677"/>
    <cellStyle name="Note 6 3 4 2 5" xfId="26682"/>
    <cellStyle name="Note 6 3 4 2 6" xfId="26054"/>
    <cellStyle name="Note 6 3 4 3" xfId="17981"/>
    <cellStyle name="Note 6 3 4 3 2" xfId="23541"/>
    <cellStyle name="Note 6 3 4 3 2 2" xfId="33221"/>
    <cellStyle name="Note 6 3 4 3 3" xfId="20761"/>
    <cellStyle name="Note 6 3 4 3 3 2" xfId="30441"/>
    <cellStyle name="Note 6 3 4 3 4" xfId="21004"/>
    <cellStyle name="Note 6 3 4 3 4 2" xfId="30684"/>
    <cellStyle name="Note 6 3 4 3 5" xfId="27665"/>
    <cellStyle name="Note 6 3 4 4" xfId="22036"/>
    <cellStyle name="Note 6 3 4 4 2" xfId="31716"/>
    <cellStyle name="Note 6 3 4 5" xfId="19817"/>
    <cellStyle name="Note 6 3 4 5 2" xfId="29497"/>
    <cellStyle name="Note 6 3 4 6" xfId="19252"/>
    <cellStyle name="Note 6 3 4 6 2" xfId="28932"/>
    <cellStyle name="Note 6 3 4 7" xfId="25552"/>
    <cellStyle name="Note 6 3 5" xfId="17144"/>
    <cellStyle name="Note 6 3 5 2" xfId="22697"/>
    <cellStyle name="Note 6 3 5 2 2" xfId="32377"/>
    <cellStyle name="Note 6 3 5 3" xfId="19931"/>
    <cellStyle name="Note 6 3 5 3 2" xfId="29611"/>
    <cellStyle name="Note 6 3 5 4" xfId="20625"/>
    <cellStyle name="Note 6 3 5 4 2" xfId="30305"/>
    <cellStyle name="Note 6 3 5 5" xfId="26670"/>
    <cellStyle name="Note 6 3 5 6" xfId="25684"/>
    <cellStyle name="Note 6 3 6" xfId="17711"/>
    <cellStyle name="Note 6 3 6 2" xfId="23271"/>
    <cellStyle name="Note 6 3 6 2 2" xfId="32951"/>
    <cellStyle name="Note 6 3 6 3" xfId="20681"/>
    <cellStyle name="Note 6 3 6 3 2" xfId="30361"/>
    <cellStyle name="Note 6 3 6 4" xfId="19122"/>
    <cellStyle name="Note 6 3 6 4 2" xfId="28802"/>
    <cellStyle name="Note 6 3 6 5" xfId="27395"/>
    <cellStyle name="Note 6 3 7" xfId="21762"/>
    <cellStyle name="Note 6 3 7 2" xfId="31442"/>
    <cellStyle name="Note 6 3 8" xfId="21178"/>
    <cellStyle name="Note 6 3 8 2" xfId="30858"/>
    <cellStyle name="Note 6 3 9" xfId="24344"/>
    <cellStyle name="Note 6 3 9 2" xfId="34024"/>
    <cellStyle name="Note 6 4" xfId="16186"/>
    <cellStyle name="Note 6 4 2" xfId="16702"/>
    <cellStyle name="Note 6 4 2 2" xfId="17526"/>
    <cellStyle name="Note 6 4 2 2 2" xfId="23086"/>
    <cellStyle name="Note 6 4 2 2 2 2" xfId="32766"/>
    <cellStyle name="Note 6 4 2 2 3" xfId="21143"/>
    <cellStyle name="Note 6 4 2 2 3 2" xfId="30823"/>
    <cellStyle name="Note 6 4 2 2 4" xfId="21061"/>
    <cellStyle name="Note 6 4 2 2 4 2" xfId="30741"/>
    <cellStyle name="Note 6 4 2 2 5" xfId="27008"/>
    <cellStyle name="Note 6 4 2 2 6" xfId="25654"/>
    <cellStyle name="Note 6 4 2 3" xfId="18207"/>
    <cellStyle name="Note 6 4 2 3 2" xfId="23767"/>
    <cellStyle name="Note 6 4 2 3 2 2" xfId="33447"/>
    <cellStyle name="Note 6 4 2 3 3" xfId="24462"/>
    <cellStyle name="Note 6 4 2 3 3 2" xfId="34142"/>
    <cellStyle name="Note 6 4 2 3 4" xfId="24917"/>
    <cellStyle name="Note 6 4 2 3 4 2" xfId="34597"/>
    <cellStyle name="Note 6 4 2 3 5" xfId="27891"/>
    <cellStyle name="Note 6 4 2 4" xfId="22262"/>
    <cellStyle name="Note 6 4 2 4 2" xfId="31942"/>
    <cellStyle name="Note 6 4 2 5" xfId="20755"/>
    <cellStyle name="Note 6 4 2 5 2" xfId="30435"/>
    <cellStyle name="Note 6 4 2 6" xfId="19344"/>
    <cellStyle name="Note 6 4 2 6 2" xfId="29024"/>
    <cellStyle name="Note 6 4 2 7" xfId="25918"/>
    <cellStyle name="Note 6 4 3" xfId="16522"/>
    <cellStyle name="Note 6 4 3 2" xfId="16870"/>
    <cellStyle name="Note 6 4 3 2 2" xfId="22423"/>
    <cellStyle name="Note 6 4 3 2 2 2" xfId="32103"/>
    <cellStyle name="Note 6 4 3 2 3" xfId="19834"/>
    <cellStyle name="Note 6 4 3 2 3 2" xfId="29514"/>
    <cellStyle name="Note 6 4 3 2 4" xfId="20068"/>
    <cellStyle name="Note 6 4 3 2 4 2" xfId="29748"/>
    <cellStyle name="Note 6 4 3 2 5" xfId="26405"/>
    <cellStyle name="Note 6 4 3 2 6" xfId="25390"/>
    <cellStyle name="Note 6 4 3 3" xfId="17971"/>
    <cellStyle name="Note 6 4 3 3 2" xfId="23531"/>
    <cellStyle name="Note 6 4 3 3 2 2" xfId="33211"/>
    <cellStyle name="Note 6 4 3 3 3" xfId="24557"/>
    <cellStyle name="Note 6 4 3 3 3 2" xfId="34237"/>
    <cellStyle name="Note 6 4 3 3 4" xfId="20307"/>
    <cellStyle name="Note 6 4 3 3 4 2" xfId="29987"/>
    <cellStyle name="Note 6 4 3 3 5" xfId="27655"/>
    <cellStyle name="Note 6 4 3 4" xfId="22026"/>
    <cellStyle name="Note 6 4 3 4 2" xfId="31706"/>
    <cellStyle name="Note 6 4 3 5" xfId="18560"/>
    <cellStyle name="Note 6 4 3 5 2" xfId="28240"/>
    <cellStyle name="Note 6 4 3 6" xfId="24976"/>
    <cellStyle name="Note 6 4 3 6 2" xfId="34656"/>
    <cellStyle name="Note 6 4 3 7" xfId="25865"/>
    <cellStyle name="Note 6 4 4" xfId="17188"/>
    <cellStyle name="Note 6 4 4 2" xfId="22741"/>
    <cellStyle name="Note 6 4 4 2 2" xfId="32421"/>
    <cellStyle name="Note 6 4 4 3" xfId="19303"/>
    <cellStyle name="Note 6 4 4 3 2" xfId="28983"/>
    <cellStyle name="Note 6 4 4 4" xfId="19622"/>
    <cellStyle name="Note 6 4 4 4 2" xfId="29302"/>
    <cellStyle name="Note 6 4 4 5" xfId="26709"/>
    <cellStyle name="Note 6 4 4 6" xfId="26356"/>
    <cellStyle name="Note 6 4 5" xfId="17701"/>
    <cellStyle name="Note 6 4 5 2" xfId="23261"/>
    <cellStyle name="Note 6 4 5 2 2" xfId="32941"/>
    <cellStyle name="Note 6 4 5 3" xfId="20869"/>
    <cellStyle name="Note 6 4 5 3 2" xfId="30549"/>
    <cellStyle name="Note 6 4 5 4" xfId="20736"/>
    <cellStyle name="Note 6 4 5 4 2" xfId="30416"/>
    <cellStyle name="Note 6 4 5 5" xfId="27385"/>
    <cellStyle name="Note 6 4 6" xfId="21752"/>
    <cellStyle name="Note 6 4 6 2" xfId="31432"/>
    <cellStyle name="Note 6 4 7" xfId="21232"/>
    <cellStyle name="Note 6 4 7 2" xfId="30912"/>
    <cellStyle name="Note 6 4 8" xfId="18887"/>
    <cellStyle name="Note 6 4 8 2" xfId="28567"/>
    <cellStyle name="Note 6 4 9" xfId="25692"/>
    <cellStyle name="Note 6 5" xfId="16425"/>
    <cellStyle name="Note 6 5 2" xfId="16929"/>
    <cellStyle name="Note 6 5 2 2" xfId="22482"/>
    <cellStyle name="Note 6 5 2 2 2" xfId="32162"/>
    <cellStyle name="Note 6 5 2 3" xfId="20978"/>
    <cellStyle name="Note 6 5 2 3 2" xfId="30658"/>
    <cellStyle name="Note 6 5 2 4" xfId="18906"/>
    <cellStyle name="Note 6 5 2 4 2" xfId="28586"/>
    <cellStyle name="Note 6 5 2 5" xfId="26464"/>
    <cellStyle name="Note 6 5 2 6" xfId="25812"/>
    <cellStyle name="Note 6 5 3" xfId="17874"/>
    <cellStyle name="Note 6 5 3 2" xfId="23434"/>
    <cellStyle name="Note 6 5 3 2 2" xfId="33114"/>
    <cellStyle name="Note 6 5 3 3" xfId="24168"/>
    <cellStyle name="Note 6 5 3 3 2" xfId="33848"/>
    <cellStyle name="Note 6 5 3 4" xfId="19150"/>
    <cellStyle name="Note 6 5 3 4 2" xfId="28830"/>
    <cellStyle name="Note 6 5 3 5" xfId="27558"/>
    <cellStyle name="Note 6 5 4" xfId="21929"/>
    <cellStyle name="Note 6 5 4 2" xfId="31609"/>
    <cellStyle name="Note 6 5 5" xfId="19164"/>
    <cellStyle name="Note 6 5 5 2" xfId="28844"/>
    <cellStyle name="Note 6 5 6" xfId="24733"/>
    <cellStyle name="Note 6 5 6 2" xfId="34413"/>
    <cellStyle name="Note 6 5 7" xfId="25991"/>
    <cellStyle name="Note 6 6" xfId="24087"/>
    <cellStyle name="Note 6 6 2" xfId="33767"/>
    <cellStyle name="Note 7" xfId="162"/>
    <cellStyle name="Note 7 2" xfId="15961"/>
    <cellStyle name="Note 7 2 10" xfId="19717"/>
    <cellStyle name="Note 7 2 10 2" xfId="29397"/>
    <cellStyle name="Note 7 2 11" xfId="24871"/>
    <cellStyle name="Note 7 2 11 2" xfId="34551"/>
    <cellStyle name="Note 7 2 12" xfId="25558"/>
    <cellStyle name="Note 7 2 2" xfId="16039"/>
    <cellStyle name="Note 7 2 2 10" xfId="26081"/>
    <cellStyle name="Note 7 2 2 2" xfId="16308"/>
    <cellStyle name="Note 7 2 2 2 2" xfId="16778"/>
    <cellStyle name="Note 7 2 2 2 2 2" xfId="17648"/>
    <cellStyle name="Note 7 2 2 2 2 2 2" xfId="23208"/>
    <cellStyle name="Note 7 2 2 2 2 2 2 2" xfId="32888"/>
    <cellStyle name="Note 7 2 2 2 2 2 3" xfId="19247"/>
    <cellStyle name="Note 7 2 2 2 2 2 3 2" xfId="28927"/>
    <cellStyle name="Note 7 2 2 2 2 2 4" xfId="24478"/>
    <cellStyle name="Note 7 2 2 2 2 2 4 2" xfId="34158"/>
    <cellStyle name="Note 7 2 2 2 2 2 5" xfId="27130"/>
    <cellStyle name="Note 7 2 2 2 2 2 6" xfId="27332"/>
    <cellStyle name="Note 7 2 2 2 2 3" xfId="18329"/>
    <cellStyle name="Note 7 2 2 2 2 3 2" xfId="23889"/>
    <cellStyle name="Note 7 2 2 2 2 3 2 2" xfId="33569"/>
    <cellStyle name="Note 7 2 2 2 2 3 3" xfId="24589"/>
    <cellStyle name="Note 7 2 2 2 2 3 3 2" xfId="34269"/>
    <cellStyle name="Note 7 2 2 2 2 3 4" xfId="25002"/>
    <cellStyle name="Note 7 2 2 2 2 3 4 2" xfId="34682"/>
    <cellStyle name="Note 7 2 2 2 2 3 5" xfId="28013"/>
    <cellStyle name="Note 7 2 2 2 2 4" xfId="22384"/>
    <cellStyle name="Note 7 2 2 2 2 4 2" xfId="32064"/>
    <cellStyle name="Note 7 2 2 2 2 5" xfId="18659"/>
    <cellStyle name="Note 7 2 2 2 2 5 2" xfId="28339"/>
    <cellStyle name="Note 7 2 2 2 2 6" xfId="19016"/>
    <cellStyle name="Note 7 2 2 2 2 6 2" xfId="28696"/>
    <cellStyle name="Note 7 2 2 2 2 7" xfId="25559"/>
    <cellStyle name="Note 7 2 2 2 3" xfId="16644"/>
    <cellStyle name="Note 7 2 2 2 3 2" xfId="17412"/>
    <cellStyle name="Note 7 2 2 2 3 2 2" xfId="22972"/>
    <cellStyle name="Note 7 2 2 2 3 2 2 2" xfId="32652"/>
    <cellStyle name="Note 7 2 2 2 3 2 3" xfId="23941"/>
    <cellStyle name="Note 7 2 2 2 3 2 3 2" xfId="33621"/>
    <cellStyle name="Note 7 2 2 2 3 2 4" xfId="18550"/>
    <cellStyle name="Note 7 2 2 2 3 2 4 2" xfId="28230"/>
    <cellStyle name="Note 7 2 2 2 3 2 5" xfId="26894"/>
    <cellStyle name="Note 7 2 2 2 3 2 6" xfId="25115"/>
    <cellStyle name="Note 7 2 2 2 3 3" xfId="18093"/>
    <cellStyle name="Note 7 2 2 2 3 3 2" xfId="23653"/>
    <cellStyle name="Note 7 2 2 2 3 3 2 2" xfId="33333"/>
    <cellStyle name="Note 7 2 2 2 3 3 3" xfId="21161"/>
    <cellStyle name="Note 7 2 2 2 3 3 3 2" xfId="30841"/>
    <cellStyle name="Note 7 2 2 2 3 3 4" xfId="19774"/>
    <cellStyle name="Note 7 2 2 2 3 3 4 2" xfId="29454"/>
    <cellStyle name="Note 7 2 2 2 3 3 5" xfId="27777"/>
    <cellStyle name="Note 7 2 2 2 3 4" xfId="22148"/>
    <cellStyle name="Note 7 2 2 2 3 4 2" xfId="31828"/>
    <cellStyle name="Note 7 2 2 2 3 5" xfId="18817"/>
    <cellStyle name="Note 7 2 2 2 3 5 2" xfId="28497"/>
    <cellStyle name="Note 7 2 2 2 3 6" xfId="21050"/>
    <cellStyle name="Note 7 2 2 2 3 6 2" xfId="30730"/>
    <cellStyle name="Note 7 2 2 2 3 7" xfId="25689"/>
    <cellStyle name="Note 7 2 2 2 4" xfId="17282"/>
    <cellStyle name="Note 7 2 2 2 4 2" xfId="22835"/>
    <cellStyle name="Note 7 2 2 2 4 2 2" xfId="32515"/>
    <cellStyle name="Note 7 2 2 2 4 3" xfId="18418"/>
    <cellStyle name="Note 7 2 2 2 4 3 2" xfId="28098"/>
    <cellStyle name="Note 7 2 2 2 4 4" xfId="24406"/>
    <cellStyle name="Note 7 2 2 2 4 4 2" xfId="34086"/>
    <cellStyle name="Note 7 2 2 2 4 5" xfId="26785"/>
    <cellStyle name="Note 7 2 2 2 4 6" xfId="27194"/>
    <cellStyle name="Note 7 2 2 2 5" xfId="17823"/>
    <cellStyle name="Note 7 2 2 2 5 2" xfId="23383"/>
    <cellStyle name="Note 7 2 2 2 5 2 2" xfId="33063"/>
    <cellStyle name="Note 7 2 2 2 5 3" xfId="24342"/>
    <cellStyle name="Note 7 2 2 2 5 3 2" xfId="34022"/>
    <cellStyle name="Note 7 2 2 2 5 4" xfId="24116"/>
    <cellStyle name="Note 7 2 2 2 5 4 2" xfId="33796"/>
    <cellStyle name="Note 7 2 2 2 5 5" xfId="27507"/>
    <cellStyle name="Note 7 2 2 2 6" xfId="21878"/>
    <cellStyle name="Note 7 2 2 2 6 2" xfId="31558"/>
    <cellStyle name="Note 7 2 2 2 7" xfId="20084"/>
    <cellStyle name="Note 7 2 2 2 7 2" xfId="29764"/>
    <cellStyle name="Note 7 2 2 2 8" xfId="21273"/>
    <cellStyle name="Note 7 2 2 2 8 2" xfId="30953"/>
    <cellStyle name="Note 7 2 2 2 9" xfId="26051"/>
    <cellStyle name="Note 7 2 2 3" xfId="16214"/>
    <cellStyle name="Note 7 2 2 3 2" xfId="17554"/>
    <cellStyle name="Note 7 2 2 3 2 2" xfId="23114"/>
    <cellStyle name="Note 7 2 2 3 2 2 2" xfId="32794"/>
    <cellStyle name="Note 7 2 2 3 2 3" xfId="20064"/>
    <cellStyle name="Note 7 2 2 3 2 3 2" xfId="29744"/>
    <cellStyle name="Note 7 2 2 3 2 4" xfId="24191"/>
    <cellStyle name="Note 7 2 2 3 2 4 2" xfId="33871"/>
    <cellStyle name="Note 7 2 2 3 2 5" xfId="27036"/>
    <cellStyle name="Note 7 2 2 3 2 6" xfId="27238"/>
    <cellStyle name="Note 7 2 2 3 3" xfId="18235"/>
    <cellStyle name="Note 7 2 2 3 3 2" xfId="23795"/>
    <cellStyle name="Note 7 2 2 3 3 2 2" xfId="33475"/>
    <cellStyle name="Note 7 2 2 3 3 3" xfId="19160"/>
    <cellStyle name="Note 7 2 2 3 3 3 2" xfId="28840"/>
    <cellStyle name="Note 7 2 2 3 3 4" xfId="24735"/>
    <cellStyle name="Note 7 2 2 3 3 4 2" xfId="34415"/>
    <cellStyle name="Note 7 2 2 3 3 5" xfId="27919"/>
    <cellStyle name="Note 7 2 2 3 4" xfId="22290"/>
    <cellStyle name="Note 7 2 2 3 4 2" xfId="31970"/>
    <cellStyle name="Note 7 2 2 3 5" xfId="21641"/>
    <cellStyle name="Note 7 2 2 3 5 2" xfId="31321"/>
    <cellStyle name="Note 7 2 2 3 6" xfId="18451"/>
    <cellStyle name="Note 7 2 2 3 6 2" xfId="28131"/>
    <cellStyle name="Note 7 2 2 3 7" xfId="25642"/>
    <cellStyle name="Note 7 2 2 4" xfId="16550"/>
    <cellStyle name="Note 7 2 2 4 2" xfId="17134"/>
    <cellStyle name="Note 7 2 2 4 2 2" xfId="22687"/>
    <cellStyle name="Note 7 2 2 4 2 2 2" xfId="32367"/>
    <cellStyle name="Note 7 2 2 4 2 3" xfId="24374"/>
    <cellStyle name="Note 7 2 2 4 2 3 2" xfId="34054"/>
    <cellStyle name="Note 7 2 2 4 2 4" xfId="18892"/>
    <cellStyle name="Note 7 2 2 4 2 4 2" xfId="28572"/>
    <cellStyle name="Note 7 2 2 4 2 5" xfId="26660"/>
    <cellStyle name="Note 7 2 2 4 2 6" xfId="25911"/>
    <cellStyle name="Note 7 2 2 4 3" xfId="17999"/>
    <cellStyle name="Note 7 2 2 4 3 2" xfId="23559"/>
    <cellStyle name="Note 7 2 2 4 3 2 2" xfId="33239"/>
    <cellStyle name="Note 7 2 2 4 3 3" xfId="20528"/>
    <cellStyle name="Note 7 2 2 4 3 3 2" xfId="30208"/>
    <cellStyle name="Note 7 2 2 4 3 4" xfId="18963"/>
    <cellStyle name="Note 7 2 2 4 3 4 2" xfId="28643"/>
    <cellStyle name="Note 7 2 2 4 3 5" xfId="27683"/>
    <cellStyle name="Note 7 2 2 4 4" xfId="22054"/>
    <cellStyle name="Note 7 2 2 4 4 2" xfId="31734"/>
    <cellStyle name="Note 7 2 2 4 5" xfId="19007"/>
    <cellStyle name="Note 7 2 2 4 5 2" xfId="28687"/>
    <cellStyle name="Note 7 2 2 4 6" xfId="21362"/>
    <cellStyle name="Note 7 2 2 4 6 2" xfId="31042"/>
    <cellStyle name="Note 7 2 2 4 7" xfId="25411"/>
    <cellStyle name="Note 7 2 2 5" xfId="17085"/>
    <cellStyle name="Note 7 2 2 5 2" xfId="22638"/>
    <cellStyle name="Note 7 2 2 5 2 2" xfId="32318"/>
    <cellStyle name="Note 7 2 2 5 3" xfId="20003"/>
    <cellStyle name="Note 7 2 2 5 3 2" xfId="29683"/>
    <cellStyle name="Note 7 2 2 5 4" xfId="20554"/>
    <cellStyle name="Note 7 2 2 5 4 2" xfId="30234"/>
    <cellStyle name="Note 7 2 2 5 5" xfId="26617"/>
    <cellStyle name="Note 7 2 2 5 6" xfId="26020"/>
    <cellStyle name="Note 7 2 2 6" xfId="17729"/>
    <cellStyle name="Note 7 2 2 6 2" xfId="23289"/>
    <cellStyle name="Note 7 2 2 6 2 2" xfId="32969"/>
    <cellStyle name="Note 7 2 2 6 3" xfId="20673"/>
    <cellStyle name="Note 7 2 2 6 3 2" xfId="30353"/>
    <cellStyle name="Note 7 2 2 6 4" xfId="18765"/>
    <cellStyle name="Note 7 2 2 6 4 2" xfId="28445"/>
    <cellStyle name="Note 7 2 2 6 5" xfId="27413"/>
    <cellStyle name="Note 7 2 2 7" xfId="21780"/>
    <cellStyle name="Note 7 2 2 7 2" xfId="31460"/>
    <cellStyle name="Note 7 2 2 8" xfId="23950"/>
    <cellStyle name="Note 7 2 2 8 2" xfId="33630"/>
    <cellStyle name="Note 7 2 2 9" xfId="23926"/>
    <cellStyle name="Note 7 2 2 9 2" xfId="33606"/>
    <cellStyle name="Note 7 2 3" xfId="16229"/>
    <cellStyle name="Note 7 2 3 2" xfId="16727"/>
    <cellStyle name="Note 7 2 3 2 2" xfId="17569"/>
    <cellStyle name="Note 7 2 3 2 2 2" xfId="23129"/>
    <cellStyle name="Note 7 2 3 2 2 2 2" xfId="32809"/>
    <cellStyle name="Note 7 2 3 2 2 3" xfId="20911"/>
    <cellStyle name="Note 7 2 3 2 2 3 2" xfId="30591"/>
    <cellStyle name="Note 7 2 3 2 2 4" xfId="19407"/>
    <cellStyle name="Note 7 2 3 2 2 4 2" xfId="29087"/>
    <cellStyle name="Note 7 2 3 2 2 5" xfId="27051"/>
    <cellStyle name="Note 7 2 3 2 2 6" xfId="27253"/>
    <cellStyle name="Note 7 2 3 2 3" xfId="18250"/>
    <cellStyle name="Note 7 2 3 2 3 2" xfId="23810"/>
    <cellStyle name="Note 7 2 3 2 3 2 2" xfId="33490"/>
    <cellStyle name="Note 7 2 3 2 3 3" xfId="24095"/>
    <cellStyle name="Note 7 2 3 2 3 3 2" xfId="33775"/>
    <cellStyle name="Note 7 2 3 2 3 4" xfId="24770"/>
    <cellStyle name="Note 7 2 3 2 3 4 2" xfId="34450"/>
    <cellStyle name="Note 7 2 3 2 3 5" xfId="27934"/>
    <cellStyle name="Note 7 2 3 2 4" xfId="22305"/>
    <cellStyle name="Note 7 2 3 2 4 2" xfId="31985"/>
    <cellStyle name="Note 7 2 3 2 5" xfId="18786"/>
    <cellStyle name="Note 7 2 3 2 5 2" xfId="28466"/>
    <cellStyle name="Note 7 2 3 2 6" xfId="19444"/>
    <cellStyle name="Note 7 2 3 2 6 2" xfId="29124"/>
    <cellStyle name="Note 7 2 3 2 7" xfId="26058"/>
    <cellStyle name="Note 7 2 3 3" xfId="16565"/>
    <cellStyle name="Note 7 2 3 3 2" xfId="16953"/>
    <cellStyle name="Note 7 2 3 3 2 2" xfId="22506"/>
    <cellStyle name="Note 7 2 3 3 2 2 2" xfId="32186"/>
    <cellStyle name="Note 7 2 3 3 2 3" xfId="20000"/>
    <cellStyle name="Note 7 2 3 3 2 3 2" xfId="29680"/>
    <cellStyle name="Note 7 2 3 3 2 4" xfId="20472"/>
    <cellStyle name="Note 7 2 3 3 2 4 2" xfId="30152"/>
    <cellStyle name="Note 7 2 3 3 2 5" xfId="26488"/>
    <cellStyle name="Note 7 2 3 3 2 6" xfId="25623"/>
    <cellStyle name="Note 7 2 3 3 3" xfId="18014"/>
    <cellStyle name="Note 7 2 3 3 3 2" xfId="23574"/>
    <cellStyle name="Note 7 2 3 3 3 2 2" xfId="33254"/>
    <cellStyle name="Note 7 2 3 3 3 3" xfId="20228"/>
    <cellStyle name="Note 7 2 3 3 3 3 2" xfId="29908"/>
    <cellStyle name="Note 7 2 3 3 3 4" xfId="19493"/>
    <cellStyle name="Note 7 2 3 3 3 4 2" xfId="29173"/>
    <cellStyle name="Note 7 2 3 3 3 5" xfId="27698"/>
    <cellStyle name="Note 7 2 3 3 4" xfId="22069"/>
    <cellStyle name="Note 7 2 3 3 4 2" xfId="31749"/>
    <cellStyle name="Note 7 2 3 3 5" xfId="21725"/>
    <cellStyle name="Note 7 2 3 3 5 2" xfId="31405"/>
    <cellStyle name="Note 7 2 3 3 6" xfId="19951"/>
    <cellStyle name="Note 7 2 3 3 6 2" xfId="29631"/>
    <cellStyle name="Note 7 2 3 3 7" xfId="25444"/>
    <cellStyle name="Note 7 2 3 4" xfId="17191"/>
    <cellStyle name="Note 7 2 3 4 2" xfId="22744"/>
    <cellStyle name="Note 7 2 3 4 2 2" xfId="32424"/>
    <cellStyle name="Note 7 2 3 4 3" xfId="19803"/>
    <cellStyle name="Note 7 2 3 4 3 2" xfId="29483"/>
    <cellStyle name="Note 7 2 3 4 4" xfId="24522"/>
    <cellStyle name="Note 7 2 3 4 4 2" xfId="34202"/>
    <cellStyle name="Note 7 2 3 4 5" xfId="26711"/>
    <cellStyle name="Note 7 2 3 4 6" xfId="26326"/>
    <cellStyle name="Note 7 2 3 5" xfId="17744"/>
    <cellStyle name="Note 7 2 3 5 2" xfId="23304"/>
    <cellStyle name="Note 7 2 3 5 2 2" xfId="32984"/>
    <cellStyle name="Note 7 2 3 5 3" xfId="19481"/>
    <cellStyle name="Note 7 2 3 5 3 2" xfId="29161"/>
    <cellStyle name="Note 7 2 3 5 4" xfId="21279"/>
    <cellStyle name="Note 7 2 3 5 4 2" xfId="30959"/>
    <cellStyle name="Note 7 2 3 5 5" xfId="27428"/>
    <cellStyle name="Note 7 2 3 6" xfId="21795"/>
    <cellStyle name="Note 7 2 3 6 2" xfId="31475"/>
    <cellStyle name="Note 7 2 3 7" xfId="19676"/>
    <cellStyle name="Note 7 2 3 7 2" xfId="29356"/>
    <cellStyle name="Note 7 2 3 8" xfId="18811"/>
    <cellStyle name="Note 7 2 3 8 2" xfId="28491"/>
    <cellStyle name="Note 7 2 3 9" xfId="25442"/>
    <cellStyle name="Note 7 2 4" xfId="16123"/>
    <cellStyle name="Note 7 2 4 2" xfId="16668"/>
    <cellStyle name="Note 7 2 4 2 2" xfId="17470"/>
    <cellStyle name="Note 7 2 4 2 2 2" xfId="23030"/>
    <cellStyle name="Note 7 2 4 2 2 2 2" xfId="32710"/>
    <cellStyle name="Note 7 2 4 2 2 3" xfId="21556"/>
    <cellStyle name="Note 7 2 4 2 2 3 2" xfId="31236"/>
    <cellStyle name="Note 7 2 4 2 2 4" xfId="20292"/>
    <cellStyle name="Note 7 2 4 2 2 4 2" xfId="29972"/>
    <cellStyle name="Note 7 2 4 2 2 5" xfId="26952"/>
    <cellStyle name="Note 7 2 4 2 2 6" xfId="25070"/>
    <cellStyle name="Note 7 2 4 2 3" xfId="18151"/>
    <cellStyle name="Note 7 2 4 2 3 2" xfId="23711"/>
    <cellStyle name="Note 7 2 4 2 3 2 2" xfId="33391"/>
    <cellStyle name="Note 7 2 4 2 3 3" xfId="24060"/>
    <cellStyle name="Note 7 2 4 2 3 3 2" xfId="33740"/>
    <cellStyle name="Note 7 2 4 2 3 4" xfId="24716"/>
    <cellStyle name="Note 7 2 4 2 3 4 2" xfId="34396"/>
    <cellStyle name="Note 7 2 4 2 3 5" xfId="27835"/>
    <cellStyle name="Note 7 2 4 2 4" xfId="22206"/>
    <cellStyle name="Note 7 2 4 2 4 2" xfId="31886"/>
    <cellStyle name="Note 7 2 4 2 5" xfId="19339"/>
    <cellStyle name="Note 7 2 4 2 5 2" xfId="29019"/>
    <cellStyle name="Note 7 2 4 2 6" xfId="18886"/>
    <cellStyle name="Note 7 2 4 2 6 2" xfId="28566"/>
    <cellStyle name="Note 7 2 4 2 7" xfId="25216"/>
    <cellStyle name="Note 7 2 4 3" xfId="16466"/>
    <cellStyle name="Note 7 2 4 3 2" xfId="16964"/>
    <cellStyle name="Note 7 2 4 3 2 2" xfId="22517"/>
    <cellStyle name="Note 7 2 4 3 2 2 2" xfId="32197"/>
    <cellStyle name="Note 7 2 4 3 2 3" xfId="19494"/>
    <cellStyle name="Note 7 2 4 3 2 3 2" xfId="29174"/>
    <cellStyle name="Note 7 2 4 3 2 4" xfId="19901"/>
    <cellStyle name="Note 7 2 4 3 2 4 2" xfId="29581"/>
    <cellStyle name="Note 7 2 4 3 2 5" xfId="26499"/>
    <cellStyle name="Note 7 2 4 3 2 6" xfId="25737"/>
    <cellStyle name="Note 7 2 4 3 3" xfId="17915"/>
    <cellStyle name="Note 7 2 4 3 3 2" xfId="23475"/>
    <cellStyle name="Note 7 2 4 3 3 2 2" xfId="33155"/>
    <cellStyle name="Note 7 2 4 3 3 3" xfId="20804"/>
    <cellStyle name="Note 7 2 4 3 3 3 2" xfId="30484"/>
    <cellStyle name="Note 7 2 4 3 3 4" xfId="21594"/>
    <cellStyle name="Note 7 2 4 3 3 4 2" xfId="31274"/>
    <cellStyle name="Note 7 2 4 3 3 5" xfId="27599"/>
    <cellStyle name="Note 7 2 4 3 4" xfId="21970"/>
    <cellStyle name="Note 7 2 4 3 4 2" xfId="31650"/>
    <cellStyle name="Note 7 2 4 3 5" xfId="19346"/>
    <cellStyle name="Note 7 2 4 3 5 2" xfId="29026"/>
    <cellStyle name="Note 7 2 4 3 6" xfId="24518"/>
    <cellStyle name="Note 7 2 4 3 6 2" xfId="34198"/>
    <cellStyle name="Note 7 2 4 3 7" xfId="25849"/>
    <cellStyle name="Note 7 2 4 4" xfId="17116"/>
    <cellStyle name="Note 7 2 4 4 2" xfId="22669"/>
    <cellStyle name="Note 7 2 4 4 2 2" xfId="32349"/>
    <cellStyle name="Note 7 2 4 4 3" xfId="21410"/>
    <cellStyle name="Note 7 2 4 4 3 2" xfId="31090"/>
    <cellStyle name="Note 7 2 4 4 4" xfId="18704"/>
    <cellStyle name="Note 7 2 4 4 4 2" xfId="28384"/>
    <cellStyle name="Note 7 2 4 4 5" xfId="26643"/>
    <cellStyle name="Note 7 2 4 4 6" xfId="25405"/>
    <cellStyle name="Note 7 2 4 5" xfId="17322"/>
    <cellStyle name="Note 7 2 4 5 2" xfId="22882"/>
    <cellStyle name="Note 7 2 4 5 2 2" xfId="32562"/>
    <cellStyle name="Note 7 2 4 5 3" xfId="21308"/>
    <cellStyle name="Note 7 2 4 5 3 2" xfId="30988"/>
    <cellStyle name="Note 7 2 4 5 4" xfId="24938"/>
    <cellStyle name="Note 7 2 4 5 4 2" xfId="34618"/>
    <cellStyle name="Note 7 2 4 5 5" xfId="26336"/>
    <cellStyle name="Note 7 2 4 6" xfId="21691"/>
    <cellStyle name="Note 7 2 4 6 2" xfId="31371"/>
    <cellStyle name="Note 7 2 4 7" xfId="24288"/>
    <cellStyle name="Note 7 2 4 7 2" xfId="33968"/>
    <cellStyle name="Note 7 2 4 8" xfId="18643"/>
    <cellStyle name="Note 7 2 4 8 2" xfId="28323"/>
    <cellStyle name="Note 7 2 4 9" xfId="26027"/>
    <cellStyle name="Note 7 2 5" xfId="16090"/>
    <cellStyle name="Note 7 2 5 2" xfId="17437"/>
    <cellStyle name="Note 7 2 5 2 2" xfId="22997"/>
    <cellStyle name="Note 7 2 5 2 2 2" xfId="32677"/>
    <cellStyle name="Note 7 2 5 2 3" xfId="20623"/>
    <cellStyle name="Note 7 2 5 2 3 2" xfId="30303"/>
    <cellStyle name="Note 7 2 5 2 4" xfId="18812"/>
    <cellStyle name="Note 7 2 5 2 4 2" xfId="28492"/>
    <cellStyle name="Note 7 2 5 2 5" xfId="26919"/>
    <cellStyle name="Note 7 2 5 2 6" xfId="25106"/>
    <cellStyle name="Note 7 2 5 3" xfId="18118"/>
    <cellStyle name="Note 7 2 5 3 2" xfId="23678"/>
    <cellStyle name="Note 7 2 5 3 2 2" xfId="33358"/>
    <cellStyle name="Note 7 2 5 3 3" xfId="23916"/>
    <cellStyle name="Note 7 2 5 3 3 2" xfId="33596"/>
    <cellStyle name="Note 7 2 5 3 4" xfId="19693"/>
    <cellStyle name="Note 7 2 5 3 4 2" xfId="29373"/>
    <cellStyle name="Note 7 2 5 3 5" xfId="27802"/>
    <cellStyle name="Note 7 2 5 4" xfId="22173"/>
    <cellStyle name="Note 7 2 5 4 2" xfId="31853"/>
    <cellStyle name="Note 7 2 5 5" xfId="20436"/>
    <cellStyle name="Note 7 2 5 5 2" xfId="30116"/>
    <cellStyle name="Note 7 2 5 6" xfId="18893"/>
    <cellStyle name="Note 7 2 5 6 2" xfId="28573"/>
    <cellStyle name="Note 7 2 5 7" xfId="25301"/>
    <cellStyle name="Note 7 2 6" xfId="16433"/>
    <cellStyle name="Note 7 2 6 2" xfId="16891"/>
    <cellStyle name="Note 7 2 6 2 2" xfId="22444"/>
    <cellStyle name="Note 7 2 6 2 2 2" xfId="32124"/>
    <cellStyle name="Note 7 2 6 2 3" xfId="18400"/>
    <cellStyle name="Note 7 2 6 2 3 2" xfId="28080"/>
    <cellStyle name="Note 7 2 6 2 4" xfId="24043"/>
    <cellStyle name="Note 7 2 6 2 4 2" xfId="33723"/>
    <cellStyle name="Note 7 2 6 2 5" xfId="26426"/>
    <cellStyle name="Note 7 2 6 2 6" xfId="25667"/>
    <cellStyle name="Note 7 2 6 3" xfId="17882"/>
    <cellStyle name="Note 7 2 6 3 2" xfId="23442"/>
    <cellStyle name="Note 7 2 6 3 2 2" xfId="33122"/>
    <cellStyle name="Note 7 2 6 3 3" xfId="19909"/>
    <cellStyle name="Note 7 2 6 3 3 2" xfId="29589"/>
    <cellStyle name="Note 7 2 6 3 4" xfId="24996"/>
    <cellStyle name="Note 7 2 6 3 4 2" xfId="34676"/>
    <cellStyle name="Note 7 2 6 3 5" xfId="27566"/>
    <cellStyle name="Note 7 2 6 4" xfId="21937"/>
    <cellStyle name="Note 7 2 6 4 2" xfId="31617"/>
    <cellStyle name="Note 7 2 6 5" xfId="19102"/>
    <cellStyle name="Note 7 2 6 5 2" xfId="28782"/>
    <cellStyle name="Note 7 2 6 6" xfId="21411"/>
    <cellStyle name="Note 7 2 6 6 2" xfId="31091"/>
    <cellStyle name="Note 7 2 6 7" xfId="25958"/>
    <cellStyle name="Note 7 2 7" xfId="17198"/>
    <cellStyle name="Note 7 2 7 2" xfId="22751"/>
    <cellStyle name="Note 7 2 7 2 2" xfId="32431"/>
    <cellStyle name="Note 7 2 7 3" xfId="18908"/>
    <cellStyle name="Note 7 2 7 3 2" xfId="28588"/>
    <cellStyle name="Note 7 2 7 4" xfId="21097"/>
    <cellStyle name="Note 7 2 7 4 2" xfId="30777"/>
    <cellStyle name="Note 7 2 7 5" xfId="26718"/>
    <cellStyle name="Note 7 2 7 6" xfId="26315"/>
    <cellStyle name="Note 7 2 8" xfId="17291"/>
    <cellStyle name="Note 7 2 8 2" xfId="22848"/>
    <cellStyle name="Note 7 2 8 2 2" xfId="32528"/>
    <cellStyle name="Note 7 2 8 3" xfId="21352"/>
    <cellStyle name="Note 7 2 8 3 2" xfId="31032"/>
    <cellStyle name="Note 7 2 8 4" xfId="20009"/>
    <cellStyle name="Note 7 2 8 4 2" xfId="29689"/>
    <cellStyle name="Note 7 2 8 5" xfId="26387"/>
    <cellStyle name="Note 7 2 9" xfId="21658"/>
    <cellStyle name="Note 7 2 9 2" xfId="31338"/>
    <cellStyle name="Note 7 3" xfId="16005"/>
    <cellStyle name="Note 7 3 10" xfId="26236"/>
    <cellStyle name="Note 7 3 2" xfId="16277"/>
    <cellStyle name="Note 7 3 2 2" xfId="16747"/>
    <cellStyle name="Note 7 3 2 2 2" xfId="17617"/>
    <cellStyle name="Note 7 3 2 2 2 2" xfId="23177"/>
    <cellStyle name="Note 7 3 2 2 2 2 2" xfId="32857"/>
    <cellStyle name="Note 7 3 2 2 2 3" xfId="18737"/>
    <cellStyle name="Note 7 3 2 2 2 3 2" xfId="28417"/>
    <cellStyle name="Note 7 3 2 2 2 4" xfId="18881"/>
    <cellStyle name="Note 7 3 2 2 2 4 2" xfId="28561"/>
    <cellStyle name="Note 7 3 2 2 2 5" xfId="27099"/>
    <cellStyle name="Note 7 3 2 2 2 6" xfId="27301"/>
    <cellStyle name="Note 7 3 2 2 3" xfId="18298"/>
    <cellStyle name="Note 7 3 2 2 3 2" xfId="23858"/>
    <cellStyle name="Note 7 3 2 2 3 2 2" xfId="33538"/>
    <cellStyle name="Note 7 3 2 2 3 3" xfId="18675"/>
    <cellStyle name="Note 7 3 2 2 3 3 2" xfId="28355"/>
    <cellStyle name="Note 7 3 2 2 3 4" xfId="24760"/>
    <cellStyle name="Note 7 3 2 2 3 4 2" xfId="34440"/>
    <cellStyle name="Note 7 3 2 2 3 5" xfId="27982"/>
    <cellStyle name="Note 7 3 2 2 4" xfId="22353"/>
    <cellStyle name="Note 7 3 2 2 4 2" xfId="32033"/>
    <cellStyle name="Note 7 3 2 2 5" xfId="19549"/>
    <cellStyle name="Note 7 3 2 2 5 2" xfId="29229"/>
    <cellStyle name="Note 7 3 2 2 6" xfId="19257"/>
    <cellStyle name="Note 7 3 2 2 6 2" xfId="28937"/>
    <cellStyle name="Note 7 3 2 2 7" xfId="25652"/>
    <cellStyle name="Note 7 3 2 3" xfId="16613"/>
    <cellStyle name="Note 7 3 2 3 2" xfId="17381"/>
    <cellStyle name="Note 7 3 2 3 2 2" xfId="22941"/>
    <cellStyle name="Note 7 3 2 3 2 2 2" xfId="32621"/>
    <cellStyle name="Note 7 3 2 3 2 3" xfId="16835"/>
    <cellStyle name="Note 7 3 2 3 2 3 2" xfId="25476"/>
    <cellStyle name="Note 7 3 2 3 2 4" xfId="21295"/>
    <cellStyle name="Note 7 3 2 3 2 4 2" xfId="30975"/>
    <cellStyle name="Note 7 3 2 3 2 5" xfId="26863"/>
    <cellStyle name="Note 7 3 2 3 2 6" xfId="25257"/>
    <cellStyle name="Note 7 3 2 3 3" xfId="18062"/>
    <cellStyle name="Note 7 3 2 3 3 2" xfId="23622"/>
    <cellStyle name="Note 7 3 2 3 3 2 2" xfId="33302"/>
    <cellStyle name="Note 7 3 2 3 3 3" xfId="21217"/>
    <cellStyle name="Note 7 3 2 3 3 3 2" xfId="30897"/>
    <cellStyle name="Note 7 3 2 3 3 4" xfId="20170"/>
    <cellStyle name="Note 7 3 2 3 3 4 2" xfId="29850"/>
    <cellStyle name="Note 7 3 2 3 3 5" xfId="27746"/>
    <cellStyle name="Note 7 3 2 3 4" xfId="22117"/>
    <cellStyle name="Note 7 3 2 3 4 2" xfId="31797"/>
    <cellStyle name="Note 7 3 2 3 5" xfId="19846"/>
    <cellStyle name="Note 7 3 2 3 5 2" xfId="29526"/>
    <cellStyle name="Note 7 3 2 3 6" xfId="19840"/>
    <cellStyle name="Note 7 3 2 3 6 2" xfId="29520"/>
    <cellStyle name="Note 7 3 2 3 7" xfId="25649"/>
    <cellStyle name="Note 7 3 2 4" xfId="17041"/>
    <cellStyle name="Note 7 3 2 4 2" xfId="22594"/>
    <cellStyle name="Note 7 3 2 4 2 2" xfId="32274"/>
    <cellStyle name="Note 7 3 2 4 3" xfId="21449"/>
    <cellStyle name="Note 7 3 2 4 3 2" xfId="31129"/>
    <cellStyle name="Note 7 3 2 4 4" xfId="21537"/>
    <cellStyle name="Note 7 3 2 4 4 2" xfId="31217"/>
    <cellStyle name="Note 7 3 2 4 5" xfId="26576"/>
    <cellStyle name="Note 7 3 2 4 6" xfId="25567"/>
    <cellStyle name="Note 7 3 2 5" xfId="17792"/>
    <cellStyle name="Note 7 3 2 5 2" xfId="23352"/>
    <cellStyle name="Note 7 3 2 5 2 2" xfId="33032"/>
    <cellStyle name="Note 7 3 2 5 3" xfId="20815"/>
    <cellStyle name="Note 7 3 2 5 3 2" xfId="30495"/>
    <cellStyle name="Note 7 3 2 5 4" xfId="19405"/>
    <cellStyle name="Note 7 3 2 5 4 2" xfId="29085"/>
    <cellStyle name="Note 7 3 2 5 5" xfId="27476"/>
    <cellStyle name="Note 7 3 2 6" xfId="21847"/>
    <cellStyle name="Note 7 3 2 6 2" xfId="31527"/>
    <cellStyle name="Note 7 3 2 7" xfId="19134"/>
    <cellStyle name="Note 7 3 2 7 2" xfId="28814"/>
    <cellStyle name="Note 7 3 2 8" xfId="21331"/>
    <cellStyle name="Note 7 3 2 8 2" xfId="31011"/>
    <cellStyle name="Note 7 3 2 9" xfId="26029"/>
    <cellStyle name="Note 7 3 3" xfId="16165"/>
    <cellStyle name="Note 7 3 3 2" xfId="17505"/>
    <cellStyle name="Note 7 3 3 2 2" xfId="23065"/>
    <cellStyle name="Note 7 3 3 2 2 2" xfId="32745"/>
    <cellStyle name="Note 7 3 3 2 3" xfId="18998"/>
    <cellStyle name="Note 7 3 3 2 3 2" xfId="28678"/>
    <cellStyle name="Note 7 3 3 2 4" xfId="19675"/>
    <cellStyle name="Note 7 3 3 2 4 2" xfId="29355"/>
    <cellStyle name="Note 7 3 3 2 5" xfId="26987"/>
    <cellStyle name="Note 7 3 3 2 6" xfId="25093"/>
    <cellStyle name="Note 7 3 3 3" xfId="18186"/>
    <cellStyle name="Note 7 3 3 3 2" xfId="23746"/>
    <cellStyle name="Note 7 3 3 3 2 2" xfId="33426"/>
    <cellStyle name="Note 7 3 3 3 3" xfId="24352"/>
    <cellStyle name="Note 7 3 3 3 3 2" xfId="34032"/>
    <cellStyle name="Note 7 3 3 3 4" xfId="24880"/>
    <cellStyle name="Note 7 3 3 3 4 2" xfId="34560"/>
    <cellStyle name="Note 7 3 3 3 5" xfId="27870"/>
    <cellStyle name="Note 7 3 3 4" xfId="22241"/>
    <cellStyle name="Note 7 3 3 4 2" xfId="31921"/>
    <cellStyle name="Note 7 3 3 5" xfId="19027"/>
    <cellStyle name="Note 7 3 3 5 2" xfId="28707"/>
    <cellStyle name="Note 7 3 3 6" xfId="20093"/>
    <cellStyle name="Note 7 3 3 6 2" xfId="29773"/>
    <cellStyle name="Note 7 3 3 7" xfId="26084"/>
    <cellStyle name="Note 7 3 4" xfId="16501"/>
    <cellStyle name="Note 7 3 4 2" xfId="16991"/>
    <cellStyle name="Note 7 3 4 2 2" xfId="22544"/>
    <cellStyle name="Note 7 3 4 2 2 2" xfId="32224"/>
    <cellStyle name="Note 7 3 4 2 3" xfId="23959"/>
    <cellStyle name="Note 7 3 4 2 3 2" xfId="33639"/>
    <cellStyle name="Note 7 3 4 2 4" xfId="20401"/>
    <cellStyle name="Note 7 3 4 2 4 2" xfId="30081"/>
    <cellStyle name="Note 7 3 4 2 5" xfId="26526"/>
    <cellStyle name="Note 7 3 4 2 6" xfId="26218"/>
    <cellStyle name="Note 7 3 4 3" xfId="17950"/>
    <cellStyle name="Note 7 3 4 3 2" xfId="23510"/>
    <cellStyle name="Note 7 3 4 3 2 2" xfId="33190"/>
    <cellStyle name="Note 7 3 4 3 3" xfId="24521"/>
    <cellStyle name="Note 7 3 4 3 3 2" xfId="34201"/>
    <cellStyle name="Note 7 3 4 3 4" xfId="19343"/>
    <cellStyle name="Note 7 3 4 3 4 2" xfId="29023"/>
    <cellStyle name="Note 7 3 4 3 5" xfId="27634"/>
    <cellStyle name="Note 7 3 4 4" xfId="22005"/>
    <cellStyle name="Note 7 3 4 4 2" xfId="31685"/>
    <cellStyle name="Note 7 3 4 5" xfId="21402"/>
    <cellStyle name="Note 7 3 4 5 2" xfId="31082"/>
    <cellStyle name="Note 7 3 4 6" xfId="19194"/>
    <cellStyle name="Note 7 3 4 6 2" xfId="28874"/>
    <cellStyle name="Note 7 3 4 7" xfId="25774"/>
    <cellStyle name="Note 7 3 5" xfId="16982"/>
    <cellStyle name="Note 7 3 5 2" xfId="22535"/>
    <cellStyle name="Note 7 3 5 2 2" xfId="32215"/>
    <cellStyle name="Note 7 3 5 3" xfId="20524"/>
    <cellStyle name="Note 7 3 5 3 2" xfId="30204"/>
    <cellStyle name="Note 7 3 5 4" xfId="24234"/>
    <cellStyle name="Note 7 3 5 4 2" xfId="33914"/>
    <cellStyle name="Note 7 3 5 5" xfId="26517"/>
    <cellStyle name="Note 7 3 5 6" xfId="26290"/>
    <cellStyle name="Note 7 3 6" xfId="17680"/>
    <cellStyle name="Note 7 3 6 2" xfId="23240"/>
    <cellStyle name="Note 7 3 6 2 2" xfId="32920"/>
    <cellStyle name="Note 7 3 6 3" xfId="20702"/>
    <cellStyle name="Note 7 3 6 3 2" xfId="30382"/>
    <cellStyle name="Note 7 3 6 4" xfId="24395"/>
    <cellStyle name="Note 7 3 6 4 2" xfId="34075"/>
    <cellStyle name="Note 7 3 6 5" xfId="27364"/>
    <cellStyle name="Note 7 3 7" xfId="21731"/>
    <cellStyle name="Note 7 3 7 2" xfId="31411"/>
    <cellStyle name="Note 7 3 8" xfId="20270"/>
    <cellStyle name="Note 7 3 8 2" xfId="29950"/>
    <cellStyle name="Note 7 3 9" xfId="24854"/>
    <cellStyle name="Note 7 3 9 2" xfId="34534"/>
    <cellStyle name="Note 7 4" xfId="16243"/>
    <cellStyle name="Note 7 4 2" xfId="16741"/>
    <cellStyle name="Note 7 4 2 2" xfId="17583"/>
    <cellStyle name="Note 7 4 2 2 2" xfId="23143"/>
    <cellStyle name="Note 7 4 2 2 2 2" xfId="32823"/>
    <cellStyle name="Note 7 4 2 2 3" xfId="21614"/>
    <cellStyle name="Note 7 4 2 2 3 2" xfId="31294"/>
    <cellStyle name="Note 7 4 2 2 4" xfId="24665"/>
    <cellStyle name="Note 7 4 2 2 4 2" xfId="34345"/>
    <cellStyle name="Note 7 4 2 2 5" xfId="27065"/>
    <cellStyle name="Note 7 4 2 2 6" xfId="27267"/>
    <cellStyle name="Note 7 4 2 3" xfId="18264"/>
    <cellStyle name="Note 7 4 2 3 2" xfId="23824"/>
    <cellStyle name="Note 7 4 2 3 2 2" xfId="33504"/>
    <cellStyle name="Note 7 4 2 3 3" xfId="24147"/>
    <cellStyle name="Note 7 4 2 3 3 2" xfId="33827"/>
    <cellStyle name="Note 7 4 2 3 4" xfId="25017"/>
    <cellStyle name="Note 7 4 2 3 4 2" xfId="34697"/>
    <cellStyle name="Note 7 4 2 3 5" xfId="27948"/>
    <cellStyle name="Note 7 4 2 4" xfId="22319"/>
    <cellStyle name="Note 7 4 2 4 2" xfId="31999"/>
    <cellStyle name="Note 7 4 2 5" xfId="21173"/>
    <cellStyle name="Note 7 4 2 5 2" xfId="30853"/>
    <cellStyle name="Note 7 4 2 6" xfId="19079"/>
    <cellStyle name="Note 7 4 2 6 2" xfId="28759"/>
    <cellStyle name="Note 7 4 2 7" xfId="25830"/>
    <cellStyle name="Note 7 4 3" xfId="16579"/>
    <cellStyle name="Note 7 4 3 2" xfId="17347"/>
    <cellStyle name="Note 7 4 3 2 2" xfId="22907"/>
    <cellStyle name="Note 7 4 3 2 2 2" xfId="32587"/>
    <cellStyle name="Note 7 4 3 2 3" xfId="18735"/>
    <cellStyle name="Note 7 4 3 2 3 2" xfId="28415"/>
    <cellStyle name="Note 7 4 3 2 4" xfId="20942"/>
    <cellStyle name="Note 7 4 3 2 4 2" xfId="30622"/>
    <cellStyle name="Note 7 4 3 2 5" xfId="26829"/>
    <cellStyle name="Note 7 4 3 2 6" xfId="25202"/>
    <cellStyle name="Note 7 4 3 3" xfId="18028"/>
    <cellStyle name="Note 7 4 3 3 2" xfId="23588"/>
    <cellStyle name="Note 7 4 3 3 2 2" xfId="33268"/>
    <cellStyle name="Note 7 4 3 3 3" xfId="18533"/>
    <cellStyle name="Note 7 4 3 3 3 2" xfId="28213"/>
    <cellStyle name="Note 7 4 3 3 4" xfId="20571"/>
    <cellStyle name="Note 7 4 3 3 4 2" xfId="30251"/>
    <cellStyle name="Note 7 4 3 3 5" xfId="27712"/>
    <cellStyle name="Note 7 4 3 4" xfId="22083"/>
    <cellStyle name="Note 7 4 3 4 2" xfId="31763"/>
    <cellStyle name="Note 7 4 3 5" xfId="19758"/>
    <cellStyle name="Note 7 4 3 5 2" xfId="29438"/>
    <cellStyle name="Note 7 4 3 6" xfId="19864"/>
    <cellStyle name="Note 7 4 3 6 2" xfId="29544"/>
    <cellStyle name="Note 7 4 3 7" xfId="26073"/>
    <cellStyle name="Note 7 4 4" xfId="16947"/>
    <cellStyle name="Note 7 4 4 2" xfId="22500"/>
    <cellStyle name="Note 7 4 4 2 2" xfId="32180"/>
    <cellStyle name="Note 7 4 4 3" xfId="21254"/>
    <cellStyle name="Note 7 4 4 3 2" xfId="30934"/>
    <cellStyle name="Note 7 4 4 4" xfId="23917"/>
    <cellStyle name="Note 7 4 4 4 2" xfId="33597"/>
    <cellStyle name="Note 7 4 4 5" xfId="26482"/>
    <cellStyle name="Note 7 4 4 6" xfId="25765"/>
    <cellStyle name="Note 7 4 5" xfId="17758"/>
    <cellStyle name="Note 7 4 5 2" xfId="23318"/>
    <cellStyle name="Note 7 4 5 2 2" xfId="32998"/>
    <cellStyle name="Note 7 4 5 3" xfId="18549"/>
    <cellStyle name="Note 7 4 5 3 2" xfId="28229"/>
    <cellStyle name="Note 7 4 5 4" xfId="20276"/>
    <cellStyle name="Note 7 4 5 4 2" xfId="29956"/>
    <cellStyle name="Note 7 4 5 5" xfId="27442"/>
    <cellStyle name="Note 7 4 6" xfId="21809"/>
    <cellStyle name="Note 7 4 6 2" xfId="31489"/>
    <cellStyle name="Note 7 4 7" xfId="24212"/>
    <cellStyle name="Note 7 4 7 2" xfId="33892"/>
    <cellStyle name="Note 7 4 8" xfId="24817"/>
    <cellStyle name="Note 7 4 8 2" xfId="34497"/>
    <cellStyle name="Note 7 4 9" xfId="25530"/>
    <cellStyle name="Note 7 5" xfId="16399"/>
    <cellStyle name="Note 7 5 2" xfId="16934"/>
    <cellStyle name="Note 7 5 2 2" xfId="22487"/>
    <cellStyle name="Note 7 5 2 2 2" xfId="32167"/>
    <cellStyle name="Note 7 5 2 3" xfId="19625"/>
    <cellStyle name="Note 7 5 2 3 2" xfId="29305"/>
    <cellStyle name="Note 7 5 2 4" xfId="19017"/>
    <cellStyle name="Note 7 5 2 4 2" xfId="28697"/>
    <cellStyle name="Note 7 5 2 5" xfId="26469"/>
    <cellStyle name="Note 7 5 2 6" xfId="26005"/>
    <cellStyle name="Note 7 5 3" xfId="17848"/>
    <cellStyle name="Note 7 5 3 2" xfId="23408"/>
    <cellStyle name="Note 7 5 3 2 2" xfId="33088"/>
    <cellStyle name="Note 7 5 3 3" xfId="24563"/>
    <cellStyle name="Note 7 5 3 3 2" xfId="34243"/>
    <cellStyle name="Note 7 5 3 4" xfId="24662"/>
    <cellStyle name="Note 7 5 3 4 2" xfId="34342"/>
    <cellStyle name="Note 7 5 3 5" xfId="27532"/>
    <cellStyle name="Note 7 5 4" xfId="21903"/>
    <cellStyle name="Note 7 5 4 2" xfId="31583"/>
    <cellStyle name="Note 7 5 5" xfId="20709"/>
    <cellStyle name="Note 7 5 5 2" xfId="30389"/>
    <cellStyle name="Note 7 5 6" xfId="20995"/>
    <cellStyle name="Note 7 5 6 2" xfId="30675"/>
    <cellStyle name="Note 7 5 7" xfId="25976"/>
    <cellStyle name="Note 7 6" xfId="24007"/>
    <cellStyle name="Note 7 6 2" xfId="33687"/>
    <cellStyle name="Note 8" xfId="4261"/>
    <cellStyle name="Note 8 2" xfId="15988"/>
    <cellStyle name="Note 8 2 10" xfId="20501"/>
    <cellStyle name="Note 8 2 10 2" xfId="30181"/>
    <cellStyle name="Note 8 2 11" xfId="19991"/>
    <cellStyle name="Note 8 2 11 2" xfId="29671"/>
    <cellStyle name="Note 8 2 12" xfId="25329"/>
    <cellStyle name="Note 8 2 2" xfId="16080"/>
    <cellStyle name="Note 8 2 2 10" xfId="25395"/>
    <cellStyle name="Note 8 2 2 2" xfId="16326"/>
    <cellStyle name="Note 8 2 2 2 2" xfId="16796"/>
    <cellStyle name="Note 8 2 2 2 2 2" xfId="17666"/>
    <cellStyle name="Note 8 2 2 2 2 2 2" xfId="23226"/>
    <cellStyle name="Note 8 2 2 2 2 2 2 2" xfId="32906"/>
    <cellStyle name="Note 8 2 2 2 2 2 3" xfId="24109"/>
    <cellStyle name="Note 8 2 2 2 2 2 3 2" xfId="33789"/>
    <cellStyle name="Note 8 2 2 2 2 2 4" xfId="24158"/>
    <cellStyle name="Note 8 2 2 2 2 2 4 2" xfId="33838"/>
    <cellStyle name="Note 8 2 2 2 2 2 5" xfId="27148"/>
    <cellStyle name="Note 8 2 2 2 2 2 6" xfId="27350"/>
    <cellStyle name="Note 8 2 2 2 2 3" xfId="18347"/>
    <cellStyle name="Note 8 2 2 2 2 3 2" xfId="23907"/>
    <cellStyle name="Note 8 2 2 2 2 3 2 2" xfId="33587"/>
    <cellStyle name="Note 8 2 2 2 2 3 3" xfId="24607"/>
    <cellStyle name="Note 8 2 2 2 2 3 3 2" xfId="34287"/>
    <cellStyle name="Note 8 2 2 2 2 3 4" xfId="24946"/>
    <cellStyle name="Note 8 2 2 2 2 3 4 2" xfId="34626"/>
    <cellStyle name="Note 8 2 2 2 2 3 5" xfId="28031"/>
    <cellStyle name="Note 8 2 2 2 2 4" xfId="22402"/>
    <cellStyle name="Note 8 2 2 2 2 4 2" xfId="32082"/>
    <cellStyle name="Note 8 2 2 2 2 5" xfId="20358"/>
    <cellStyle name="Note 8 2 2 2 2 5 2" xfId="30038"/>
    <cellStyle name="Note 8 2 2 2 2 6" xfId="24092"/>
    <cellStyle name="Note 8 2 2 2 2 6 2" xfId="33772"/>
    <cellStyle name="Note 8 2 2 2 2 7" xfId="25734"/>
    <cellStyle name="Note 8 2 2 2 3" xfId="16662"/>
    <cellStyle name="Note 8 2 2 2 3 2" xfId="17430"/>
    <cellStyle name="Note 8 2 2 2 3 2 2" xfId="22990"/>
    <cellStyle name="Note 8 2 2 2 3 2 2 2" xfId="32670"/>
    <cellStyle name="Note 8 2 2 2 3 2 3" xfId="20987"/>
    <cellStyle name="Note 8 2 2 2 3 2 3 2" xfId="30667"/>
    <cellStyle name="Note 8 2 2 2 3 2 4" xfId="19635"/>
    <cellStyle name="Note 8 2 2 2 3 2 4 2" xfId="29315"/>
    <cellStyle name="Note 8 2 2 2 3 2 5" xfId="26912"/>
    <cellStyle name="Note 8 2 2 2 3 2 6" xfId="25249"/>
    <cellStyle name="Note 8 2 2 2 3 3" xfId="18111"/>
    <cellStyle name="Note 8 2 2 2 3 3 2" xfId="23671"/>
    <cellStyle name="Note 8 2 2 2 3 3 2 2" xfId="33351"/>
    <cellStyle name="Note 8 2 2 2 3 3 3" xfId="19177"/>
    <cellStyle name="Note 8 2 2 2 3 3 3 2" xfId="28857"/>
    <cellStyle name="Note 8 2 2 2 3 3 4" xfId="18686"/>
    <cellStyle name="Note 8 2 2 2 3 3 4 2" xfId="28366"/>
    <cellStyle name="Note 8 2 2 2 3 3 5" xfId="27795"/>
    <cellStyle name="Note 8 2 2 2 3 4" xfId="22166"/>
    <cellStyle name="Note 8 2 2 2 3 4 2" xfId="31846"/>
    <cellStyle name="Note 8 2 2 2 3 5" xfId="19441"/>
    <cellStyle name="Note 8 2 2 2 3 5 2" xfId="29121"/>
    <cellStyle name="Note 8 2 2 2 3 6" xfId="19437"/>
    <cellStyle name="Note 8 2 2 2 3 6 2" xfId="29117"/>
    <cellStyle name="Note 8 2 2 2 3 7" xfId="26305"/>
    <cellStyle name="Note 8 2 2 2 4" xfId="16936"/>
    <cellStyle name="Note 8 2 2 2 4 2" xfId="22489"/>
    <cellStyle name="Note 8 2 2 2 4 2 2" xfId="32169"/>
    <cellStyle name="Note 8 2 2 2 4 3" xfId="20485"/>
    <cellStyle name="Note 8 2 2 2 4 3 2" xfId="30165"/>
    <cellStyle name="Note 8 2 2 2 4 4" xfId="18685"/>
    <cellStyle name="Note 8 2 2 2 4 4 2" xfId="28365"/>
    <cellStyle name="Note 8 2 2 2 4 5" xfId="26471"/>
    <cellStyle name="Note 8 2 2 2 4 6" xfId="25872"/>
    <cellStyle name="Note 8 2 2 2 5" xfId="17841"/>
    <cellStyle name="Note 8 2 2 2 5 2" xfId="23401"/>
    <cellStyle name="Note 8 2 2 2 5 2 2" xfId="33081"/>
    <cellStyle name="Note 8 2 2 2 5 3" xfId="24137"/>
    <cellStyle name="Note 8 2 2 2 5 3 2" xfId="33817"/>
    <cellStyle name="Note 8 2 2 2 5 4" xfId="20825"/>
    <cellStyle name="Note 8 2 2 2 5 4 2" xfId="30505"/>
    <cellStyle name="Note 8 2 2 2 5 5" xfId="27525"/>
    <cellStyle name="Note 8 2 2 2 6" xfId="21896"/>
    <cellStyle name="Note 8 2 2 2 6 2" xfId="31576"/>
    <cellStyle name="Note 8 2 2 2 7" xfId="21810"/>
    <cellStyle name="Note 8 2 2 2 7 2" xfId="31490"/>
    <cellStyle name="Note 8 2 2 2 8" xfId="18838"/>
    <cellStyle name="Note 8 2 2 2 8 2" xfId="28518"/>
    <cellStyle name="Note 8 2 2 2 9" xfId="26268"/>
    <cellStyle name="Note 8 2 2 3" xfId="16269"/>
    <cellStyle name="Note 8 2 2 3 2" xfId="17609"/>
    <cellStyle name="Note 8 2 2 3 2 2" xfId="23169"/>
    <cellStyle name="Note 8 2 2 3 2 2 2" xfId="32849"/>
    <cellStyle name="Note 8 2 2 3 2 3" xfId="21467"/>
    <cellStyle name="Note 8 2 2 3 2 3 2" xfId="31147"/>
    <cellStyle name="Note 8 2 2 3 2 4" xfId="18878"/>
    <cellStyle name="Note 8 2 2 3 2 4 2" xfId="28558"/>
    <cellStyle name="Note 8 2 2 3 2 5" xfId="27091"/>
    <cellStyle name="Note 8 2 2 3 2 6" xfId="27293"/>
    <cellStyle name="Note 8 2 2 3 3" xfId="18290"/>
    <cellStyle name="Note 8 2 2 3 3 2" xfId="23850"/>
    <cellStyle name="Note 8 2 2 3 3 2 2" xfId="33530"/>
    <cellStyle name="Note 8 2 2 3 3 3" xfId="19580"/>
    <cellStyle name="Note 8 2 2 3 3 3 2" xfId="29260"/>
    <cellStyle name="Note 8 2 2 3 3 4" xfId="24676"/>
    <cellStyle name="Note 8 2 2 3 3 4 2" xfId="34356"/>
    <cellStyle name="Note 8 2 2 3 3 5" xfId="27974"/>
    <cellStyle name="Note 8 2 2 3 4" xfId="22345"/>
    <cellStyle name="Note 8 2 2 3 4 2" xfId="32025"/>
    <cellStyle name="Note 8 2 2 3 5" xfId="24210"/>
    <cellStyle name="Note 8 2 2 3 5 2" xfId="33890"/>
    <cellStyle name="Note 8 2 2 3 6" xfId="19504"/>
    <cellStyle name="Note 8 2 2 3 6 2" xfId="29184"/>
    <cellStyle name="Note 8 2 2 3 7" xfId="25783"/>
    <cellStyle name="Note 8 2 2 4" xfId="16605"/>
    <cellStyle name="Note 8 2 2 4 2" xfId="17373"/>
    <cellStyle name="Note 8 2 2 4 2 2" xfId="22933"/>
    <cellStyle name="Note 8 2 2 4 2 2 2" xfId="32613"/>
    <cellStyle name="Note 8 2 2 4 2 3" xfId="21558"/>
    <cellStyle name="Note 8 2 2 4 2 3 2" xfId="31238"/>
    <cellStyle name="Note 8 2 2 4 2 4" xfId="24113"/>
    <cellStyle name="Note 8 2 2 4 2 4 2" xfId="33793"/>
    <cellStyle name="Note 8 2 2 4 2 5" xfId="26855"/>
    <cellStyle name="Note 8 2 2 4 2 6" xfId="25318"/>
    <cellStyle name="Note 8 2 2 4 3" xfId="18054"/>
    <cellStyle name="Note 8 2 2 4 3 2" xfId="23614"/>
    <cellStyle name="Note 8 2 2 4 3 2 2" xfId="33294"/>
    <cellStyle name="Note 8 2 2 4 3 3" xfId="20060"/>
    <cellStyle name="Note 8 2 2 4 3 3 2" xfId="29740"/>
    <cellStyle name="Note 8 2 2 4 3 4" xfId="20398"/>
    <cellStyle name="Note 8 2 2 4 3 4 2" xfId="30078"/>
    <cellStyle name="Note 8 2 2 4 3 5" xfId="27738"/>
    <cellStyle name="Note 8 2 2 4 4" xfId="22109"/>
    <cellStyle name="Note 8 2 2 4 4 2" xfId="31789"/>
    <cellStyle name="Note 8 2 2 4 5" xfId="19427"/>
    <cellStyle name="Note 8 2 2 4 5 2" xfId="29107"/>
    <cellStyle name="Note 8 2 2 4 6" xfId="21426"/>
    <cellStyle name="Note 8 2 2 4 6 2" xfId="31106"/>
    <cellStyle name="Note 8 2 2 4 7" xfId="25369"/>
    <cellStyle name="Note 8 2 2 5" xfId="17313"/>
    <cellStyle name="Note 8 2 2 5 2" xfId="22873"/>
    <cellStyle name="Note 8 2 2 5 2 2" xfId="32553"/>
    <cellStyle name="Note 8 2 2 5 3" xfId="20379"/>
    <cellStyle name="Note 8 2 2 5 3 2" xfId="30059"/>
    <cellStyle name="Note 8 2 2 5 4" xfId="20147"/>
    <cellStyle name="Note 8 2 2 5 4 2" xfId="29827"/>
    <cellStyle name="Note 8 2 2 5 5" xfId="26806"/>
    <cellStyle name="Note 8 2 2 5 6" xfId="27186"/>
    <cellStyle name="Note 8 2 2 6" xfId="17784"/>
    <cellStyle name="Note 8 2 2 6 2" xfId="23344"/>
    <cellStyle name="Note 8 2 2 6 2 2" xfId="33024"/>
    <cellStyle name="Note 8 2 2 6 3" xfId="18994"/>
    <cellStyle name="Note 8 2 2 6 3 2" xfId="28674"/>
    <cellStyle name="Note 8 2 2 6 4" xfId="24461"/>
    <cellStyle name="Note 8 2 2 6 4 2" xfId="34141"/>
    <cellStyle name="Note 8 2 2 6 5" xfId="27468"/>
    <cellStyle name="Note 8 2 2 7" xfId="21837"/>
    <cellStyle name="Note 8 2 2 7 2" xfId="31517"/>
    <cellStyle name="Note 8 2 2 8" xfId="20109"/>
    <cellStyle name="Note 8 2 2 8 2" xfId="29789"/>
    <cellStyle name="Note 8 2 2 9" xfId="24430"/>
    <cellStyle name="Note 8 2 2 9 2" xfId="34110"/>
    <cellStyle name="Note 8 2 3" xfId="16239"/>
    <cellStyle name="Note 8 2 3 2" xfId="16737"/>
    <cellStyle name="Note 8 2 3 2 2" xfId="17579"/>
    <cellStyle name="Note 8 2 3 2 2 2" xfId="23139"/>
    <cellStyle name="Note 8 2 3 2 2 2 2" xfId="32819"/>
    <cellStyle name="Note 8 2 3 2 2 3" xfId="24284"/>
    <cellStyle name="Note 8 2 3 2 2 3 2" xfId="33964"/>
    <cellStyle name="Note 8 2 3 2 2 4" xfId="20903"/>
    <cellStyle name="Note 8 2 3 2 2 4 2" xfId="30583"/>
    <cellStyle name="Note 8 2 3 2 2 5" xfId="27061"/>
    <cellStyle name="Note 8 2 3 2 2 6" xfId="27263"/>
    <cellStyle name="Note 8 2 3 2 3" xfId="18260"/>
    <cellStyle name="Note 8 2 3 2 3 2" xfId="23820"/>
    <cellStyle name="Note 8 2 3 2 3 2 2" xfId="33500"/>
    <cellStyle name="Note 8 2 3 2 3 3" xfId="24009"/>
    <cellStyle name="Note 8 2 3 2 3 3 2" xfId="33689"/>
    <cellStyle name="Note 8 2 3 2 3 4" xfId="23989"/>
    <cellStyle name="Note 8 2 3 2 3 4 2" xfId="33669"/>
    <cellStyle name="Note 8 2 3 2 3 5" xfId="27944"/>
    <cellStyle name="Note 8 2 3 2 4" xfId="22315"/>
    <cellStyle name="Note 8 2 3 2 4 2" xfId="31995"/>
    <cellStyle name="Note 8 2 3 2 5" xfId="20369"/>
    <cellStyle name="Note 8 2 3 2 5 2" xfId="30049"/>
    <cellStyle name="Note 8 2 3 2 6" xfId="24143"/>
    <cellStyle name="Note 8 2 3 2 6 2" xfId="33823"/>
    <cellStyle name="Note 8 2 3 2 7" xfId="25451"/>
    <cellStyle name="Note 8 2 3 3" xfId="16575"/>
    <cellStyle name="Note 8 2 3 3 2" xfId="16893"/>
    <cellStyle name="Note 8 2 3 3 2 2" xfId="22446"/>
    <cellStyle name="Note 8 2 3 3 2 2 2" xfId="32126"/>
    <cellStyle name="Note 8 2 3 3 2 3" xfId="19797"/>
    <cellStyle name="Note 8 2 3 3 2 3 2" xfId="29477"/>
    <cellStyle name="Note 8 2 3 3 2 4" xfId="20055"/>
    <cellStyle name="Note 8 2 3 3 2 4 2" xfId="29735"/>
    <cellStyle name="Note 8 2 3 3 2 5" xfId="26428"/>
    <cellStyle name="Note 8 2 3 3 2 6" xfId="25357"/>
    <cellStyle name="Note 8 2 3 3 3" xfId="18024"/>
    <cellStyle name="Note 8 2 3 3 3 2" xfId="23584"/>
    <cellStyle name="Note 8 2 3 3 3 2 2" xfId="33264"/>
    <cellStyle name="Note 8 2 3 3 3 3" xfId="20981"/>
    <cellStyle name="Note 8 2 3 3 3 3 2" xfId="30661"/>
    <cellStyle name="Note 8 2 3 3 3 4" xfId="21445"/>
    <cellStyle name="Note 8 2 3 3 3 4 2" xfId="31125"/>
    <cellStyle name="Note 8 2 3 3 3 5" xfId="27708"/>
    <cellStyle name="Note 8 2 3 3 4" xfId="22079"/>
    <cellStyle name="Note 8 2 3 3 4 2" xfId="31759"/>
    <cellStyle name="Note 8 2 3 3 5" xfId="20780"/>
    <cellStyle name="Note 8 2 3 3 5 2" xfId="30460"/>
    <cellStyle name="Note 8 2 3 3 6" xfId="20372"/>
    <cellStyle name="Note 8 2 3 3 6 2" xfId="30052"/>
    <cellStyle name="Note 8 2 3 3 7" xfId="25230"/>
    <cellStyle name="Note 8 2 3 4" xfId="17138"/>
    <cellStyle name="Note 8 2 3 4 2" xfId="22691"/>
    <cellStyle name="Note 8 2 3 4 2 2" xfId="32371"/>
    <cellStyle name="Note 8 2 3 4 3" xfId="19570"/>
    <cellStyle name="Note 8 2 3 4 3 2" xfId="29250"/>
    <cellStyle name="Note 8 2 3 4 4" xfId="20720"/>
    <cellStyle name="Note 8 2 3 4 4 2" xfId="30400"/>
    <cellStyle name="Note 8 2 3 4 5" xfId="26664"/>
    <cellStyle name="Note 8 2 3 4 6" xfId="25502"/>
    <cellStyle name="Note 8 2 3 5" xfId="17754"/>
    <cellStyle name="Note 8 2 3 5 2" xfId="23314"/>
    <cellStyle name="Note 8 2 3 5 2 2" xfId="32994"/>
    <cellStyle name="Note 8 2 3 5 3" xfId="24121"/>
    <cellStyle name="Note 8 2 3 5 3 2" xfId="33801"/>
    <cellStyle name="Note 8 2 3 5 4" xfId="19003"/>
    <cellStyle name="Note 8 2 3 5 4 2" xfId="28683"/>
    <cellStyle name="Note 8 2 3 5 5" xfId="27438"/>
    <cellStyle name="Note 8 2 3 6" xfId="21805"/>
    <cellStyle name="Note 8 2 3 6 2" xfId="31485"/>
    <cellStyle name="Note 8 2 3 7" xfId="24502"/>
    <cellStyle name="Note 8 2 3 7 2" xfId="34182"/>
    <cellStyle name="Note 8 2 3 8" xfId="24635"/>
    <cellStyle name="Note 8 2 3 8 2" xfId="34315"/>
    <cellStyle name="Note 8 2 3 9" xfId="25228"/>
    <cellStyle name="Note 8 2 4" xfId="16138"/>
    <cellStyle name="Note 8 2 4 2" xfId="16683"/>
    <cellStyle name="Note 8 2 4 2 2" xfId="17485"/>
    <cellStyle name="Note 8 2 4 2 2 2" xfId="23045"/>
    <cellStyle name="Note 8 2 4 2 2 2 2" xfId="32725"/>
    <cellStyle name="Note 8 2 4 2 2 3" xfId="21353"/>
    <cellStyle name="Note 8 2 4 2 2 3 2" xfId="31033"/>
    <cellStyle name="Note 8 2 4 2 2 4" xfId="19056"/>
    <cellStyle name="Note 8 2 4 2 2 4 2" xfId="28736"/>
    <cellStyle name="Note 8 2 4 2 2 5" xfId="26967"/>
    <cellStyle name="Note 8 2 4 2 2 6" xfId="25184"/>
    <cellStyle name="Note 8 2 4 2 3" xfId="18166"/>
    <cellStyle name="Note 8 2 4 2 3 2" xfId="23726"/>
    <cellStyle name="Note 8 2 4 2 3 2 2" xfId="33406"/>
    <cellStyle name="Note 8 2 4 2 3 3" xfId="24465"/>
    <cellStyle name="Note 8 2 4 2 3 3 2" xfId="34145"/>
    <cellStyle name="Note 8 2 4 2 3 4" xfId="25049"/>
    <cellStyle name="Note 8 2 4 2 3 4 2" xfId="34729"/>
    <cellStyle name="Note 8 2 4 2 3 5" xfId="27850"/>
    <cellStyle name="Note 8 2 4 2 4" xfId="22221"/>
    <cellStyle name="Note 8 2 4 2 4 2" xfId="31901"/>
    <cellStyle name="Note 8 2 4 2 5" xfId="20195"/>
    <cellStyle name="Note 8 2 4 2 5 2" xfId="29875"/>
    <cellStyle name="Note 8 2 4 2 6" xfId="20297"/>
    <cellStyle name="Note 8 2 4 2 6 2" xfId="29977"/>
    <cellStyle name="Note 8 2 4 2 7" xfId="25330"/>
    <cellStyle name="Note 8 2 4 3" xfId="16481"/>
    <cellStyle name="Note 8 2 4 3 2" xfId="17060"/>
    <cellStyle name="Note 8 2 4 3 2 2" xfId="22613"/>
    <cellStyle name="Note 8 2 4 3 2 2 2" xfId="32293"/>
    <cellStyle name="Note 8 2 4 3 2 3" xfId="20098"/>
    <cellStyle name="Note 8 2 4 3 2 3 2" xfId="29778"/>
    <cellStyle name="Note 8 2 4 3 2 4" xfId="24118"/>
    <cellStyle name="Note 8 2 4 3 2 4 2" xfId="33798"/>
    <cellStyle name="Note 8 2 4 3 2 5" xfId="26595"/>
    <cellStyle name="Note 8 2 4 3 2 6" xfId="25177"/>
    <cellStyle name="Note 8 2 4 3 3" xfId="17930"/>
    <cellStyle name="Note 8 2 4 3 3 2" xfId="23490"/>
    <cellStyle name="Note 8 2 4 3 3 2 2" xfId="33170"/>
    <cellStyle name="Note 8 2 4 3 3 3" xfId="19258"/>
    <cellStyle name="Note 8 2 4 3 3 3 2" xfId="28938"/>
    <cellStyle name="Note 8 2 4 3 3 4" xfId="19708"/>
    <cellStyle name="Note 8 2 4 3 3 4 2" xfId="29388"/>
    <cellStyle name="Note 8 2 4 3 3 5" xfId="27614"/>
    <cellStyle name="Note 8 2 4 3 4" xfId="21985"/>
    <cellStyle name="Note 8 2 4 3 4 2" xfId="31665"/>
    <cellStyle name="Note 8 2 4 3 5" xfId="18602"/>
    <cellStyle name="Note 8 2 4 3 5 2" xfId="28282"/>
    <cellStyle name="Note 8 2 4 3 6" xfId="23923"/>
    <cellStyle name="Note 8 2 4 3 6 2" xfId="33603"/>
    <cellStyle name="Note 8 2 4 3 7" xfId="25936"/>
    <cellStyle name="Note 8 2 4 4" xfId="17133"/>
    <cellStyle name="Note 8 2 4 4 2" xfId="22686"/>
    <cellStyle name="Note 8 2 4 4 2 2" xfId="32366"/>
    <cellStyle name="Note 8 2 4 4 3" xfId="24156"/>
    <cellStyle name="Note 8 2 4 4 3 2" xfId="33836"/>
    <cellStyle name="Note 8 2 4 4 4" xfId="21133"/>
    <cellStyle name="Note 8 2 4 4 4 2" xfId="30813"/>
    <cellStyle name="Note 8 2 4 4 5" xfId="26659"/>
    <cellStyle name="Note 8 2 4 4 6" xfId="26302"/>
    <cellStyle name="Note 8 2 4 5" xfId="17300"/>
    <cellStyle name="Note 8 2 4 5 2" xfId="22860"/>
    <cellStyle name="Note 8 2 4 5 2 2" xfId="32540"/>
    <cellStyle name="Note 8 2 4 5 3" xfId="21241"/>
    <cellStyle name="Note 8 2 4 5 3 2" xfId="30921"/>
    <cellStyle name="Note 8 2 4 5 4" xfId="18764"/>
    <cellStyle name="Note 8 2 4 5 4 2" xfId="28444"/>
    <cellStyle name="Note 8 2 4 5 5" xfId="26379"/>
    <cellStyle name="Note 8 2 4 6" xfId="21707"/>
    <cellStyle name="Note 8 2 4 6 2" xfId="31387"/>
    <cellStyle name="Note 8 2 4 7" xfId="19285"/>
    <cellStyle name="Note 8 2 4 7 2" xfId="28965"/>
    <cellStyle name="Note 8 2 4 8" xfId="19629"/>
    <cellStyle name="Note 8 2 4 8 2" xfId="29309"/>
    <cellStyle name="Note 8 2 4 9" xfId="25884"/>
    <cellStyle name="Note 8 2 5" xfId="16117"/>
    <cellStyle name="Note 8 2 5 2" xfId="17464"/>
    <cellStyle name="Note 8 2 5 2 2" xfId="23024"/>
    <cellStyle name="Note 8 2 5 2 2 2" xfId="32704"/>
    <cellStyle name="Note 8 2 5 2 3" xfId="21387"/>
    <cellStyle name="Note 8 2 5 2 3 2" xfId="31067"/>
    <cellStyle name="Note 8 2 5 2 4" xfId="19819"/>
    <cellStyle name="Note 8 2 5 2 4 2" xfId="29499"/>
    <cellStyle name="Note 8 2 5 2 5" xfId="26946"/>
    <cellStyle name="Note 8 2 5 2 6" xfId="25100"/>
    <cellStyle name="Note 8 2 5 3" xfId="18145"/>
    <cellStyle name="Note 8 2 5 3 2" xfId="23705"/>
    <cellStyle name="Note 8 2 5 3 2 2" xfId="33385"/>
    <cellStyle name="Note 8 2 5 3 3" xfId="18387"/>
    <cellStyle name="Note 8 2 5 3 3 2" xfId="28067"/>
    <cellStyle name="Note 8 2 5 3 4" xfId="19732"/>
    <cellStyle name="Note 8 2 5 3 4 2" xfId="29412"/>
    <cellStyle name="Note 8 2 5 3 5" xfId="27829"/>
    <cellStyle name="Note 8 2 5 4" xfId="22200"/>
    <cellStyle name="Note 8 2 5 4 2" xfId="31880"/>
    <cellStyle name="Note 8 2 5 5" xfId="19485"/>
    <cellStyle name="Note 8 2 5 5 2" xfId="29165"/>
    <cellStyle name="Note 8 2 5 6" xfId="19761"/>
    <cellStyle name="Note 8 2 5 6 2" xfId="29441"/>
    <cellStyle name="Note 8 2 5 7" xfId="26164"/>
    <cellStyle name="Note 8 2 6" xfId="16460"/>
    <cellStyle name="Note 8 2 6 2" xfId="16919"/>
    <cellStyle name="Note 8 2 6 2 2" xfId="22472"/>
    <cellStyle name="Note 8 2 6 2 2 2" xfId="32152"/>
    <cellStyle name="Note 8 2 6 2 3" xfId="20584"/>
    <cellStyle name="Note 8 2 6 2 3 2" xfId="30264"/>
    <cellStyle name="Note 8 2 6 2 4" xfId="21111"/>
    <cellStyle name="Note 8 2 6 2 4 2" xfId="30791"/>
    <cellStyle name="Note 8 2 6 2 5" xfId="26454"/>
    <cellStyle name="Note 8 2 6 2 6" xfId="25916"/>
    <cellStyle name="Note 8 2 6 3" xfId="17909"/>
    <cellStyle name="Note 8 2 6 3 2" xfId="23469"/>
    <cellStyle name="Note 8 2 6 3 2 2" xfId="33149"/>
    <cellStyle name="Note 8 2 6 3 3" xfId="20175"/>
    <cellStyle name="Note 8 2 6 3 3 2" xfId="29855"/>
    <cellStyle name="Note 8 2 6 3 4" xfId="20657"/>
    <cellStyle name="Note 8 2 6 3 4 2" xfId="30337"/>
    <cellStyle name="Note 8 2 6 3 5" xfId="27593"/>
    <cellStyle name="Note 8 2 6 4" xfId="21964"/>
    <cellStyle name="Note 8 2 6 4 2" xfId="31644"/>
    <cellStyle name="Note 8 2 6 5" xfId="24457"/>
    <cellStyle name="Note 8 2 6 5 2" xfId="34137"/>
    <cellStyle name="Note 8 2 6 6" xfId="20622"/>
    <cellStyle name="Note 8 2 6 6 2" xfId="30302"/>
    <cellStyle name="Note 8 2 6 7" xfId="25598"/>
    <cellStyle name="Note 8 2 7" xfId="17121"/>
    <cellStyle name="Note 8 2 7 2" xfId="22674"/>
    <cellStyle name="Note 8 2 7 2 2" xfId="32354"/>
    <cellStyle name="Note 8 2 7 3" xfId="20053"/>
    <cellStyle name="Note 8 2 7 3 2" xfId="29733"/>
    <cellStyle name="Note 8 2 7 4" xfId="20142"/>
    <cellStyle name="Note 8 2 7 4 2" xfId="29822"/>
    <cellStyle name="Note 8 2 7 5" xfId="26647"/>
    <cellStyle name="Note 8 2 7 6" xfId="25597"/>
    <cellStyle name="Note 8 2 8" xfId="17265"/>
    <cellStyle name="Note 8 2 8 2" xfId="22817"/>
    <cellStyle name="Note 8 2 8 2 2" xfId="32497"/>
    <cellStyle name="Note 8 2 8 3" xfId="21038"/>
    <cellStyle name="Note 8 2 8 3 2" xfId="30718"/>
    <cellStyle name="Note 8 2 8 4" xfId="18821"/>
    <cellStyle name="Note 8 2 8 4 2" xfId="28501"/>
    <cellStyle name="Note 8 2 8 5" xfId="27171"/>
    <cellStyle name="Note 8 2 9" xfId="21685"/>
    <cellStyle name="Note 8 2 9 2" xfId="31365"/>
    <cellStyle name="Note 8 3" xfId="16036"/>
    <cellStyle name="Note 8 3 10" xfId="25611"/>
    <cellStyle name="Note 8 3 2" xfId="16305"/>
    <cellStyle name="Note 8 3 2 2" xfId="16775"/>
    <cellStyle name="Note 8 3 2 2 2" xfId="17645"/>
    <cellStyle name="Note 8 3 2 2 2 2" xfId="23205"/>
    <cellStyle name="Note 8 3 2 2 2 2 2" xfId="32885"/>
    <cellStyle name="Note 8 3 2 2 2 3" xfId="20840"/>
    <cellStyle name="Note 8 3 2 2 2 3 2" xfId="30520"/>
    <cellStyle name="Note 8 3 2 2 2 4" xfId="19229"/>
    <cellStyle name="Note 8 3 2 2 2 4 2" xfId="28909"/>
    <cellStyle name="Note 8 3 2 2 2 5" xfId="27127"/>
    <cellStyle name="Note 8 3 2 2 2 6" xfId="27329"/>
    <cellStyle name="Note 8 3 2 2 3" xfId="18326"/>
    <cellStyle name="Note 8 3 2 2 3 2" xfId="23886"/>
    <cellStyle name="Note 8 3 2 2 3 2 2" xfId="33566"/>
    <cellStyle name="Note 8 3 2 2 3 3" xfId="24586"/>
    <cellStyle name="Note 8 3 2 2 3 3 2" xfId="34266"/>
    <cellStyle name="Note 8 3 2 2 3 4" xfId="24951"/>
    <cellStyle name="Note 8 3 2 2 3 4 2" xfId="34631"/>
    <cellStyle name="Note 8 3 2 2 3 5" xfId="28010"/>
    <cellStyle name="Note 8 3 2 2 4" xfId="22381"/>
    <cellStyle name="Note 8 3 2 2 4 2" xfId="32061"/>
    <cellStyle name="Note 8 3 2 2 5" xfId="20101"/>
    <cellStyle name="Note 8 3 2 2 5 2" xfId="29781"/>
    <cellStyle name="Note 8 3 2 2 6" xfId="20806"/>
    <cellStyle name="Note 8 3 2 2 6 2" xfId="30486"/>
    <cellStyle name="Note 8 3 2 2 7" xfId="26231"/>
    <cellStyle name="Note 8 3 2 3" xfId="16641"/>
    <cellStyle name="Note 8 3 2 3 2" xfId="17409"/>
    <cellStyle name="Note 8 3 2 3 2 2" xfId="22969"/>
    <cellStyle name="Note 8 3 2 3 2 2 2" xfId="32649"/>
    <cellStyle name="Note 8 3 2 3 2 3" xfId="18999"/>
    <cellStyle name="Note 8 3 2 3 2 3 2" xfId="28679"/>
    <cellStyle name="Note 8 3 2 3 2 4" xfId="18741"/>
    <cellStyle name="Note 8 3 2 3 2 4 2" xfId="28421"/>
    <cellStyle name="Note 8 3 2 3 2 5" xfId="26891"/>
    <cellStyle name="Note 8 3 2 3 2 6" xfId="25253"/>
    <cellStyle name="Note 8 3 2 3 3" xfId="18090"/>
    <cellStyle name="Note 8 3 2 3 3 2" xfId="23650"/>
    <cellStyle name="Note 8 3 2 3 3 2 2" xfId="33330"/>
    <cellStyle name="Note 8 3 2 3 3 3" xfId="21114"/>
    <cellStyle name="Note 8 3 2 3 3 3 2" xfId="30794"/>
    <cellStyle name="Note 8 3 2 3 3 4" xfId="21539"/>
    <cellStyle name="Note 8 3 2 3 3 4 2" xfId="31219"/>
    <cellStyle name="Note 8 3 2 3 3 5" xfId="27774"/>
    <cellStyle name="Note 8 3 2 3 4" xfId="22145"/>
    <cellStyle name="Note 8 3 2 3 4 2" xfId="31825"/>
    <cellStyle name="Note 8 3 2 3 5" xfId="20747"/>
    <cellStyle name="Note 8 3 2 3 5 2" xfId="30427"/>
    <cellStyle name="Note 8 3 2 3 6" xfId="18462"/>
    <cellStyle name="Note 8 3 2 3 6 2" xfId="28142"/>
    <cellStyle name="Note 8 3 2 3 7" xfId="25820"/>
    <cellStyle name="Note 8 3 2 4" xfId="17312"/>
    <cellStyle name="Note 8 3 2 4 2" xfId="22872"/>
    <cellStyle name="Note 8 3 2 4 2 2" xfId="32552"/>
    <cellStyle name="Note 8 3 2 4 3" xfId="21652"/>
    <cellStyle name="Note 8 3 2 4 3 2" xfId="31332"/>
    <cellStyle name="Note 8 3 2 4 4" xfId="20243"/>
    <cellStyle name="Note 8 3 2 4 4 2" xfId="29923"/>
    <cellStyle name="Note 8 3 2 4 5" xfId="26805"/>
    <cellStyle name="Note 8 3 2 4 6" xfId="27153"/>
    <cellStyle name="Note 8 3 2 5" xfId="17820"/>
    <cellStyle name="Note 8 3 2 5 2" xfId="23380"/>
    <cellStyle name="Note 8 3 2 5 2 2" xfId="33060"/>
    <cellStyle name="Note 8 3 2 5 3" xfId="23986"/>
    <cellStyle name="Note 8 3 2 5 3 2" xfId="33666"/>
    <cellStyle name="Note 8 3 2 5 4" xfId="20099"/>
    <cellStyle name="Note 8 3 2 5 4 2" xfId="29779"/>
    <cellStyle name="Note 8 3 2 5 5" xfId="27504"/>
    <cellStyle name="Note 8 3 2 6" xfId="21875"/>
    <cellStyle name="Note 8 3 2 6 2" xfId="31555"/>
    <cellStyle name="Note 8 3 2 7" xfId="21632"/>
    <cellStyle name="Note 8 3 2 7 2" xfId="31312"/>
    <cellStyle name="Note 8 3 2 8" xfId="20870"/>
    <cellStyle name="Note 8 3 2 8 2" xfId="30550"/>
    <cellStyle name="Note 8 3 2 9" xfId="25577"/>
    <cellStyle name="Note 8 3 3" xfId="16206"/>
    <cellStyle name="Note 8 3 3 2" xfId="17546"/>
    <cellStyle name="Note 8 3 3 2 2" xfId="23106"/>
    <cellStyle name="Note 8 3 3 2 2 2" xfId="32786"/>
    <cellStyle name="Note 8 3 3 2 3" xfId="19219"/>
    <cellStyle name="Note 8 3 3 2 3 2" xfId="28899"/>
    <cellStyle name="Note 8 3 3 2 4" xfId="19197"/>
    <cellStyle name="Note 8 3 3 2 4 2" xfId="28877"/>
    <cellStyle name="Note 8 3 3 2 5" xfId="27028"/>
    <cellStyle name="Note 8 3 3 2 6" xfId="27230"/>
    <cellStyle name="Note 8 3 3 3" xfId="18227"/>
    <cellStyle name="Note 8 3 3 3 2" xfId="23787"/>
    <cellStyle name="Note 8 3 3 3 2 2" xfId="33467"/>
    <cellStyle name="Note 8 3 3 3 3" xfId="20686"/>
    <cellStyle name="Note 8 3 3 3 3 2" xfId="30366"/>
    <cellStyle name="Note 8 3 3 3 4" xfId="24998"/>
    <cellStyle name="Note 8 3 3 3 4 2" xfId="34678"/>
    <cellStyle name="Note 8 3 3 3 5" xfId="27911"/>
    <cellStyle name="Note 8 3 3 4" xfId="22282"/>
    <cellStyle name="Note 8 3 3 4 2" xfId="31962"/>
    <cellStyle name="Note 8 3 3 5" xfId="24422"/>
    <cellStyle name="Note 8 3 3 5 2" xfId="34102"/>
    <cellStyle name="Note 8 3 3 6" xfId="20973"/>
    <cellStyle name="Note 8 3 3 6 2" xfId="30653"/>
    <cellStyle name="Note 8 3 3 7" xfId="25741"/>
    <cellStyle name="Note 8 3 4" xfId="16542"/>
    <cellStyle name="Note 8 3 4 2" xfId="17147"/>
    <cellStyle name="Note 8 3 4 2 2" xfId="22700"/>
    <cellStyle name="Note 8 3 4 2 2 2" xfId="32380"/>
    <cellStyle name="Note 8 3 4 2 3" xfId="21432"/>
    <cellStyle name="Note 8 3 4 2 3 2" xfId="31112"/>
    <cellStyle name="Note 8 3 4 2 4" xfId="19518"/>
    <cellStyle name="Note 8 3 4 2 4 2" xfId="29198"/>
    <cellStyle name="Note 8 3 4 2 5" xfId="26673"/>
    <cellStyle name="Note 8 3 4 2 6" xfId="25141"/>
    <cellStyle name="Note 8 3 4 3" xfId="17991"/>
    <cellStyle name="Note 8 3 4 3 2" xfId="23551"/>
    <cellStyle name="Note 8 3 4 3 2 2" xfId="33231"/>
    <cellStyle name="Note 8 3 4 3 3" xfId="20767"/>
    <cellStyle name="Note 8 3 4 3 3 2" xfId="30447"/>
    <cellStyle name="Note 8 3 4 3 4" xfId="24974"/>
    <cellStyle name="Note 8 3 4 3 4 2" xfId="34654"/>
    <cellStyle name="Note 8 3 4 3 5" xfId="27675"/>
    <cellStyle name="Note 8 3 4 4" xfId="22046"/>
    <cellStyle name="Note 8 3 4 4 2" xfId="31726"/>
    <cellStyle name="Note 8 3 4 5" xfId="18597"/>
    <cellStyle name="Note 8 3 4 5 2" xfId="28277"/>
    <cellStyle name="Note 8 3 4 6" xfId="24408"/>
    <cellStyle name="Note 8 3 4 6 2" xfId="34088"/>
    <cellStyle name="Note 8 3 4 7" xfId="25358"/>
    <cellStyle name="Note 8 3 5" xfId="17058"/>
    <cellStyle name="Note 8 3 5 2" xfId="22611"/>
    <cellStyle name="Note 8 3 5 2 2" xfId="32291"/>
    <cellStyle name="Note 8 3 5 3" xfId="18610"/>
    <cellStyle name="Note 8 3 5 3 2" xfId="28290"/>
    <cellStyle name="Note 8 3 5 4" xfId="18476"/>
    <cellStyle name="Note 8 3 5 4 2" xfId="28156"/>
    <cellStyle name="Note 8 3 5 5" xfId="26593"/>
    <cellStyle name="Note 8 3 5 6" xfId="26188"/>
    <cellStyle name="Note 8 3 6" xfId="17721"/>
    <cellStyle name="Note 8 3 6 2" xfId="23281"/>
    <cellStyle name="Note 8 3 6 2 2" xfId="32961"/>
    <cellStyle name="Note 8 3 6 3" xfId="24252"/>
    <cellStyle name="Note 8 3 6 3 2" xfId="33932"/>
    <cellStyle name="Note 8 3 6 4" xfId="21342"/>
    <cellStyle name="Note 8 3 6 4 2" xfId="31022"/>
    <cellStyle name="Note 8 3 6 5" xfId="27405"/>
    <cellStyle name="Note 8 3 7" xfId="21772"/>
    <cellStyle name="Note 8 3 7 2" xfId="31452"/>
    <cellStyle name="Note 8 3 8" xfId="24380"/>
    <cellStyle name="Note 8 3 8 2" xfId="34060"/>
    <cellStyle name="Note 8 3 9" xfId="24878"/>
    <cellStyle name="Note 8 3 9 2" xfId="34558"/>
    <cellStyle name="Note 8 4" xfId="16213"/>
    <cellStyle name="Note 8 4 2" xfId="16714"/>
    <cellStyle name="Note 8 4 2 2" xfId="17553"/>
    <cellStyle name="Note 8 4 2 2 2" xfId="23113"/>
    <cellStyle name="Note 8 4 2 2 2 2" xfId="32793"/>
    <cellStyle name="Note 8 4 2 2 3" xfId="18621"/>
    <cellStyle name="Note 8 4 2 2 3 2" xfId="28301"/>
    <cellStyle name="Note 8 4 2 2 4" xfId="24909"/>
    <cellStyle name="Note 8 4 2 2 4 2" xfId="34589"/>
    <cellStyle name="Note 8 4 2 2 5" xfId="27035"/>
    <cellStyle name="Note 8 4 2 2 6" xfId="27237"/>
    <cellStyle name="Note 8 4 2 3" xfId="18234"/>
    <cellStyle name="Note 8 4 2 3 2" xfId="23794"/>
    <cellStyle name="Note 8 4 2 3 2 2" xfId="33474"/>
    <cellStyle name="Note 8 4 2 3 3" xfId="24561"/>
    <cellStyle name="Note 8 4 2 3 3 2" xfId="34241"/>
    <cellStyle name="Note 8 4 2 3 4" xfId="24877"/>
    <cellStyle name="Note 8 4 2 3 4 2" xfId="34557"/>
    <cellStyle name="Note 8 4 2 3 5" xfId="27918"/>
    <cellStyle name="Note 8 4 2 4" xfId="22289"/>
    <cellStyle name="Note 8 4 2 4 2" xfId="31969"/>
    <cellStyle name="Note 8 4 2 5" xfId="19730"/>
    <cellStyle name="Note 8 4 2 5 2" xfId="29410"/>
    <cellStyle name="Note 8 4 2 6" xfId="18360"/>
    <cellStyle name="Note 8 4 2 6 2" xfId="28040"/>
    <cellStyle name="Note 8 4 2 7" xfId="25565"/>
    <cellStyle name="Note 8 4 3" xfId="16549"/>
    <cellStyle name="Note 8 4 3 2" xfId="16881"/>
    <cellStyle name="Note 8 4 3 2 2" xfId="22434"/>
    <cellStyle name="Note 8 4 3 2 2 2" xfId="32114"/>
    <cellStyle name="Note 8 4 3 2 3" xfId="18422"/>
    <cellStyle name="Note 8 4 3 2 3 2" xfId="28102"/>
    <cellStyle name="Note 8 4 3 2 4" xfId="20440"/>
    <cellStyle name="Note 8 4 3 2 4 2" xfId="30120"/>
    <cellStyle name="Note 8 4 3 2 5" xfId="26416"/>
    <cellStyle name="Note 8 4 3 2 6" xfId="25833"/>
    <cellStyle name="Note 8 4 3 3" xfId="17998"/>
    <cellStyle name="Note 8 4 3 3 2" xfId="23558"/>
    <cellStyle name="Note 8 4 3 3 2 2" xfId="33238"/>
    <cellStyle name="Note 8 4 3 3 3" xfId="24245"/>
    <cellStyle name="Note 8 4 3 3 3 2" xfId="33925"/>
    <cellStyle name="Note 8 4 3 3 4" xfId="19808"/>
    <cellStyle name="Note 8 4 3 3 4 2" xfId="29488"/>
    <cellStyle name="Note 8 4 3 3 5" xfId="27682"/>
    <cellStyle name="Note 8 4 3 4" xfId="22053"/>
    <cellStyle name="Note 8 4 3 4 2" xfId="31733"/>
    <cellStyle name="Note 8 4 3 5" xfId="20199"/>
    <cellStyle name="Note 8 4 3 5 2" xfId="29879"/>
    <cellStyle name="Note 8 4 3 6" xfId="21438"/>
    <cellStyle name="Note 8 4 3 6 2" xfId="31118"/>
    <cellStyle name="Note 8 4 3 7" xfId="25769"/>
    <cellStyle name="Note 8 4 4" xfId="17139"/>
    <cellStyle name="Note 8 4 4 2" xfId="22692"/>
    <cellStyle name="Note 8 4 4 2 2" xfId="32372"/>
    <cellStyle name="Note 8 4 4 3" xfId="20051"/>
    <cellStyle name="Note 8 4 4 3 2" xfId="29731"/>
    <cellStyle name="Note 8 4 4 4" xfId="19691"/>
    <cellStyle name="Note 8 4 4 4 2" xfId="29371"/>
    <cellStyle name="Note 8 4 4 5" xfId="26665"/>
    <cellStyle name="Note 8 4 4 6" xfId="25374"/>
    <cellStyle name="Note 8 4 5" xfId="17728"/>
    <cellStyle name="Note 8 4 5 2" xfId="23288"/>
    <cellStyle name="Note 8 4 5 2 2" xfId="32968"/>
    <cellStyle name="Note 8 4 5 3" xfId="20703"/>
    <cellStyle name="Note 8 4 5 3 2" xfId="30383"/>
    <cellStyle name="Note 8 4 5 4" xfId="20909"/>
    <cellStyle name="Note 8 4 5 4 2" xfId="30589"/>
    <cellStyle name="Note 8 4 5 5" xfId="27412"/>
    <cellStyle name="Note 8 4 6" xfId="21779"/>
    <cellStyle name="Note 8 4 6 2" xfId="31459"/>
    <cellStyle name="Note 8 4 7" xfId="23969"/>
    <cellStyle name="Note 8 4 7 2" xfId="33649"/>
    <cellStyle name="Note 8 4 8" xfId="24622"/>
    <cellStyle name="Note 8 4 8 2" xfId="34302"/>
    <cellStyle name="Note 8 4 9" xfId="25821"/>
    <cellStyle name="Note 8 5" xfId="16426"/>
    <cellStyle name="Note 8 5 2" xfId="16868"/>
    <cellStyle name="Note 8 5 2 2" xfId="22421"/>
    <cellStyle name="Note 8 5 2 2 2" xfId="32101"/>
    <cellStyle name="Note 8 5 2 3" xfId="18614"/>
    <cellStyle name="Note 8 5 2 3 2" xfId="28294"/>
    <cellStyle name="Note 8 5 2 4" xfId="18676"/>
    <cellStyle name="Note 8 5 2 4 2" xfId="28356"/>
    <cellStyle name="Note 8 5 2 5" xfId="26403"/>
    <cellStyle name="Note 8 5 2 6" xfId="25520"/>
    <cellStyle name="Note 8 5 3" xfId="17875"/>
    <cellStyle name="Note 8 5 3 2" xfId="23435"/>
    <cellStyle name="Note 8 5 3 2 2" xfId="33115"/>
    <cellStyle name="Note 8 5 3 3" xfId="24211"/>
    <cellStyle name="Note 8 5 3 3 2" xfId="33891"/>
    <cellStyle name="Note 8 5 3 4" xfId="18949"/>
    <cellStyle name="Note 8 5 3 4 2" xfId="28629"/>
    <cellStyle name="Note 8 5 3 5" xfId="27559"/>
    <cellStyle name="Note 8 5 4" xfId="21930"/>
    <cellStyle name="Note 8 5 4 2" xfId="31610"/>
    <cellStyle name="Note 8 5 5" xfId="19176"/>
    <cellStyle name="Note 8 5 5 2" xfId="28856"/>
    <cellStyle name="Note 8 5 6" xfId="24870"/>
    <cellStyle name="Note 8 5 6 2" xfId="34550"/>
    <cellStyle name="Note 8 5 7" xfId="26252"/>
    <cellStyle name="Note 8 6" xfId="19649"/>
    <cellStyle name="Note 8 6 2" xfId="29329"/>
    <cellStyle name="Note 8 7" xfId="34785"/>
    <cellStyle name="Note 9" xfId="15948"/>
    <cellStyle name="Note 9 2" xfId="15949"/>
    <cellStyle name="Output" xfId="42" builtinId="21" customBuiltin="1"/>
    <cellStyle name="Output 2" xfId="165"/>
    <cellStyle name="Output 2 2" xfId="15964"/>
    <cellStyle name="Output 2 2 10" xfId="24417"/>
    <cellStyle name="Output 2 2 10 2" xfId="34097"/>
    <cellStyle name="Output 2 2 11" xfId="19519"/>
    <cellStyle name="Output 2 2 11 2" xfId="29199"/>
    <cellStyle name="Output 2 2 12" xfId="26032"/>
    <cellStyle name="Output 2 2 2" xfId="16056"/>
    <cellStyle name="Output 2 2 2 10" xfId="25335"/>
    <cellStyle name="Output 2 2 2 2" xfId="16310"/>
    <cellStyle name="Output 2 2 2 2 2" xfId="16780"/>
    <cellStyle name="Output 2 2 2 2 2 2" xfId="17650"/>
    <cellStyle name="Output 2 2 2 2 2 2 2" xfId="23210"/>
    <cellStyle name="Output 2 2 2 2 2 2 2 2" xfId="32890"/>
    <cellStyle name="Output 2 2 2 2 2 2 3" xfId="24540"/>
    <cellStyle name="Output 2 2 2 2 2 2 3 2" xfId="34220"/>
    <cellStyle name="Output 2 2 2 2 2 2 4" xfId="19777"/>
    <cellStyle name="Output 2 2 2 2 2 2 4 2" xfId="29457"/>
    <cellStyle name="Output 2 2 2 2 2 2 5" xfId="27132"/>
    <cellStyle name="Output 2 2 2 2 2 2 6" xfId="27334"/>
    <cellStyle name="Output 2 2 2 2 2 3" xfId="18331"/>
    <cellStyle name="Output 2 2 2 2 2 3 2" xfId="23891"/>
    <cellStyle name="Output 2 2 2 2 2 3 2 2" xfId="33571"/>
    <cellStyle name="Output 2 2 2 2 2 3 3" xfId="24591"/>
    <cellStyle name="Output 2 2 2 2 2 3 3 2" xfId="34271"/>
    <cellStyle name="Output 2 2 2 2 2 3 4" xfId="24942"/>
    <cellStyle name="Output 2 2 2 2 2 3 4 2" xfId="34622"/>
    <cellStyle name="Output 2 2 2 2 2 3 5" xfId="28015"/>
    <cellStyle name="Output 2 2 2 2 2 4" xfId="22386"/>
    <cellStyle name="Output 2 2 2 2 2 4 2" xfId="32066"/>
    <cellStyle name="Output 2 2 2 2 2 5" xfId="19374"/>
    <cellStyle name="Output 2 2 2 2 2 5 2" xfId="29054"/>
    <cellStyle name="Output 2 2 2 2 2 6" xfId="18728"/>
    <cellStyle name="Output 2 2 2 2 2 6 2" xfId="28408"/>
    <cellStyle name="Output 2 2 2 2 2 7" xfId="25429"/>
    <cellStyle name="Output 2 2 2 2 3" xfId="16646"/>
    <cellStyle name="Output 2 2 2 2 3 2" xfId="17414"/>
    <cellStyle name="Output 2 2 2 2 3 2 2" xfId="22974"/>
    <cellStyle name="Output 2 2 2 2 3 2 2 2" xfId="32654"/>
    <cellStyle name="Output 2 2 2 2 3 2 3" xfId="18356"/>
    <cellStyle name="Output 2 2 2 2 3 2 3 2" xfId="28036"/>
    <cellStyle name="Output 2 2 2 2 3 2 4" xfId="20988"/>
    <cellStyle name="Output 2 2 2 2 3 2 4 2" xfId="30668"/>
    <cellStyle name="Output 2 2 2 2 3 2 5" xfId="26896"/>
    <cellStyle name="Output 2 2 2 2 3 2 6" xfId="25112"/>
    <cellStyle name="Output 2 2 2 2 3 3" xfId="18095"/>
    <cellStyle name="Output 2 2 2 2 3 3 2" xfId="23655"/>
    <cellStyle name="Output 2 2 2 2 3 3 2 2" xfId="33335"/>
    <cellStyle name="Output 2 2 2 2 3 3 3" xfId="21214"/>
    <cellStyle name="Output 2 2 2 2 3 3 3 2" xfId="30894"/>
    <cellStyle name="Output 2 2 2 2 3 3 4" xfId="19128"/>
    <cellStyle name="Output 2 2 2 2 3 3 4 2" xfId="28808"/>
    <cellStyle name="Output 2 2 2 2 3 3 5" xfId="27779"/>
    <cellStyle name="Output 2 2 2 2 3 4" xfId="22150"/>
    <cellStyle name="Output 2 2 2 2 3 4 2" xfId="31830"/>
    <cellStyle name="Output 2 2 2 2 3 5" xfId="21499"/>
    <cellStyle name="Output 2 2 2 2 3 5 2" xfId="31179"/>
    <cellStyle name="Output 2 2 2 2 3 6" xfId="18745"/>
    <cellStyle name="Output 2 2 2 2 3 6 2" xfId="28425"/>
    <cellStyle name="Output 2 2 2 2 3 7" xfId="26013"/>
    <cellStyle name="Output 2 2 2 2 4" xfId="16943"/>
    <cellStyle name="Output 2 2 2 2 4 2" xfId="22496"/>
    <cellStyle name="Output 2 2 2 2 4 2 2" xfId="32176"/>
    <cellStyle name="Output 2 2 2 2 4 3" xfId="19525"/>
    <cellStyle name="Output 2 2 2 2 4 3 2" xfId="29205"/>
    <cellStyle name="Output 2 2 2 2 4 4" xfId="19870"/>
    <cellStyle name="Output 2 2 2 2 4 4 2" xfId="29550"/>
    <cellStyle name="Output 2 2 2 2 4 5" xfId="26478"/>
    <cellStyle name="Output 2 2 2 2 4 6" xfId="26234"/>
    <cellStyle name="Output 2 2 2 2 5" xfId="17825"/>
    <cellStyle name="Output 2 2 2 2 5 2" xfId="23385"/>
    <cellStyle name="Output 2 2 2 2 5 2 2" xfId="33065"/>
    <cellStyle name="Output 2 2 2 2 5 3" xfId="18364"/>
    <cellStyle name="Output 2 2 2 2 5 3 2" xfId="28044"/>
    <cellStyle name="Output 2 2 2 2 5 4" xfId="21377"/>
    <cellStyle name="Output 2 2 2 2 5 4 2" xfId="31057"/>
    <cellStyle name="Output 2 2 2 2 5 5" xfId="27509"/>
    <cellStyle name="Output 2 2 2 2 6" xfId="21880"/>
    <cellStyle name="Output 2 2 2 2 6 2" xfId="31560"/>
    <cellStyle name="Output 2 2 2 2 7" xfId="18563"/>
    <cellStyle name="Output 2 2 2 2 7 2" xfId="28243"/>
    <cellStyle name="Output 2 2 2 2 8" xfId="21375"/>
    <cellStyle name="Output 2 2 2 2 8 2" xfId="31055"/>
    <cellStyle name="Output 2 2 2 2 9" xfId="25919"/>
    <cellStyle name="Output 2 2 2 3" xfId="16245"/>
    <cellStyle name="Output 2 2 2 3 2" xfId="17585"/>
    <cellStyle name="Output 2 2 2 3 2 2" xfId="23145"/>
    <cellStyle name="Output 2 2 2 3 2 2 2" xfId="32825"/>
    <cellStyle name="Output 2 2 2 3 2 3" xfId="20753"/>
    <cellStyle name="Output 2 2 2 3 2 3 2" xfId="30433"/>
    <cellStyle name="Output 2 2 2 3 2 4" xfId="24209"/>
    <cellStyle name="Output 2 2 2 3 2 4 2" xfId="33889"/>
    <cellStyle name="Output 2 2 2 3 2 5" xfId="27067"/>
    <cellStyle name="Output 2 2 2 3 2 6" xfId="27269"/>
    <cellStyle name="Output 2 2 2 3 3" xfId="18266"/>
    <cellStyle name="Output 2 2 2 3 3 2" xfId="23826"/>
    <cellStyle name="Output 2 2 2 3 3 2 2" xfId="33506"/>
    <cellStyle name="Output 2 2 2 3 3 3" xfId="24179"/>
    <cellStyle name="Output 2 2 2 3 3 3 2" xfId="33859"/>
    <cellStyle name="Output 2 2 2 3 3 4" xfId="24610"/>
    <cellStyle name="Output 2 2 2 3 3 4 2" xfId="34290"/>
    <cellStyle name="Output 2 2 2 3 3 5" xfId="27950"/>
    <cellStyle name="Output 2 2 2 3 4" xfId="22321"/>
    <cellStyle name="Output 2 2 2 3 4 2" xfId="32001"/>
    <cellStyle name="Output 2 2 2 3 5" xfId="18898"/>
    <cellStyle name="Output 2 2 2 3 5 2" xfId="28578"/>
    <cellStyle name="Output 2 2 2 3 6" xfId="18663"/>
    <cellStyle name="Output 2 2 2 3 6 2" xfId="28343"/>
    <cellStyle name="Output 2 2 2 3 7" xfId="25548"/>
    <cellStyle name="Output 2 2 2 4" xfId="16581"/>
    <cellStyle name="Output 2 2 2 4 2" xfId="17349"/>
    <cellStyle name="Output 2 2 2 4 2 2" xfId="22909"/>
    <cellStyle name="Output 2 2 2 4 2 2 2" xfId="32589"/>
    <cellStyle name="Output 2 2 2 4 2 3" xfId="24498"/>
    <cellStyle name="Output 2 2 2 4 2 3 2" xfId="34178"/>
    <cellStyle name="Output 2 2 2 4 2 4" xfId="20419"/>
    <cellStyle name="Output 2 2 2 4 2 4 2" xfId="30099"/>
    <cellStyle name="Output 2 2 2 4 2 5" xfId="26831"/>
    <cellStyle name="Output 2 2 2 4 2 6" xfId="25133"/>
    <cellStyle name="Output 2 2 2 4 3" xfId="18030"/>
    <cellStyle name="Output 2 2 2 4 3 2" xfId="23590"/>
    <cellStyle name="Output 2 2 2 4 3 2 2" xfId="33270"/>
    <cellStyle name="Output 2 2 2 4 3 3" xfId="19723"/>
    <cellStyle name="Output 2 2 2 4 3 3 2" xfId="29403"/>
    <cellStyle name="Output 2 2 2 4 3 4" xfId="18962"/>
    <cellStyle name="Output 2 2 2 4 3 4 2" xfId="28642"/>
    <cellStyle name="Output 2 2 2 4 3 5" xfId="27714"/>
    <cellStyle name="Output 2 2 2 4 4" xfId="22085"/>
    <cellStyle name="Output 2 2 2 4 4 2" xfId="31765"/>
    <cellStyle name="Output 2 2 2 4 5" xfId="19317"/>
    <cellStyle name="Output 2 2 2 4 5 2" xfId="28997"/>
    <cellStyle name="Output 2 2 2 4 6" xfId="20288"/>
    <cellStyle name="Output 2 2 2 4 6 2" xfId="29968"/>
    <cellStyle name="Output 2 2 2 4 7" xfId="25782"/>
    <cellStyle name="Output 2 2 2 5" xfId="17059"/>
    <cellStyle name="Output 2 2 2 5 2" xfId="22612"/>
    <cellStyle name="Output 2 2 2 5 2 2" xfId="32292"/>
    <cellStyle name="Output 2 2 2 5 3" xfId="20163"/>
    <cellStyle name="Output 2 2 2 5 3 2" xfId="29843"/>
    <cellStyle name="Output 2 2 2 5 4" xfId="19653"/>
    <cellStyle name="Output 2 2 2 5 4 2" xfId="29333"/>
    <cellStyle name="Output 2 2 2 5 5" xfId="26594"/>
    <cellStyle name="Output 2 2 2 5 6" xfId="25799"/>
    <cellStyle name="Output 2 2 2 6" xfId="17760"/>
    <cellStyle name="Output 2 2 2 6 2" xfId="23320"/>
    <cellStyle name="Output 2 2 2 6 2 2" xfId="33000"/>
    <cellStyle name="Output 2 2 2 6 3" xfId="21135"/>
    <cellStyle name="Output 2 2 2 6 3 2" xfId="30815"/>
    <cellStyle name="Output 2 2 2 6 4" xfId="19785"/>
    <cellStyle name="Output 2 2 2 6 4 2" xfId="29465"/>
    <cellStyle name="Output 2 2 2 6 5" xfId="27444"/>
    <cellStyle name="Output 2 2 2 7" xfId="21813"/>
    <cellStyle name="Output 2 2 2 7 2" xfId="31493"/>
    <cellStyle name="Output 2 2 2 8" xfId="24242"/>
    <cellStyle name="Output 2 2 2 8 2" xfId="33922"/>
    <cellStyle name="Output 2 2 2 9" xfId="24895"/>
    <cellStyle name="Output 2 2 2 9 2" xfId="34575"/>
    <cellStyle name="Output 2 2 3" xfId="16212"/>
    <cellStyle name="Output 2 2 3 2" xfId="16713"/>
    <cellStyle name="Output 2 2 3 2 2" xfId="17552"/>
    <cellStyle name="Output 2 2 3 2 2 2" xfId="23112"/>
    <cellStyle name="Output 2 2 3 2 2 2 2" xfId="32792"/>
    <cellStyle name="Output 2 2 3 2 2 3" xfId="20805"/>
    <cellStyle name="Output 2 2 3 2 2 3 2" xfId="30485"/>
    <cellStyle name="Output 2 2 3 2 2 4" xfId="24780"/>
    <cellStyle name="Output 2 2 3 2 2 4 2" xfId="34460"/>
    <cellStyle name="Output 2 2 3 2 2 5" xfId="27034"/>
    <cellStyle name="Output 2 2 3 2 2 6" xfId="27236"/>
    <cellStyle name="Output 2 2 3 2 3" xfId="18233"/>
    <cellStyle name="Output 2 2 3 2 3 2" xfId="23793"/>
    <cellStyle name="Output 2 2 3 2 3 2 2" xfId="33473"/>
    <cellStyle name="Output 2 2 3 2 3 3" xfId="24500"/>
    <cellStyle name="Output 2 2 3 2 3 3 2" xfId="34180"/>
    <cellStyle name="Output 2 2 3 2 3 4" xfId="24520"/>
    <cellStyle name="Output 2 2 3 2 3 4 2" xfId="34200"/>
    <cellStyle name="Output 2 2 3 2 3 5" xfId="27917"/>
    <cellStyle name="Output 2 2 3 2 4" xfId="22288"/>
    <cellStyle name="Output 2 2 3 2 4 2" xfId="31968"/>
    <cellStyle name="Output 2 2 3 2 5" xfId="20798"/>
    <cellStyle name="Output 2 2 3 2 5 2" xfId="30478"/>
    <cellStyle name="Output 2 2 3 2 6" xfId="20439"/>
    <cellStyle name="Output 2 2 3 2 6 2" xfId="30119"/>
    <cellStyle name="Output 2 2 3 2 7" xfId="26105"/>
    <cellStyle name="Output 2 2 3 3" xfId="16548"/>
    <cellStyle name="Output 2 2 3 3 2" xfId="16899"/>
    <cellStyle name="Output 2 2 3 3 2 2" xfId="22452"/>
    <cellStyle name="Output 2 2 3 3 2 2 2" xfId="32132"/>
    <cellStyle name="Output 2 2 3 3 2 3" xfId="18884"/>
    <cellStyle name="Output 2 2 3 3 2 3 2" xfId="28564"/>
    <cellStyle name="Output 2 2 3 3 2 4" xfId="20092"/>
    <cellStyle name="Output 2 2 3 3 2 4 2" xfId="29772"/>
    <cellStyle name="Output 2 2 3 3 2 5" xfId="26434"/>
    <cellStyle name="Output 2 2 3 3 2 6" xfId="25541"/>
    <cellStyle name="Output 2 2 3 3 3" xfId="17997"/>
    <cellStyle name="Output 2 2 3 3 3 2" xfId="23557"/>
    <cellStyle name="Output 2 2 3 3 3 2 2" xfId="33237"/>
    <cellStyle name="Output 2 2 3 3 3 3" xfId="20945"/>
    <cellStyle name="Output 2 2 3 3 3 3 2" xfId="30625"/>
    <cellStyle name="Output 2 2 3 3 3 4" xfId="19395"/>
    <cellStyle name="Output 2 2 3 3 3 4 2" xfId="29075"/>
    <cellStyle name="Output 2 2 3 3 3 5" xfId="27681"/>
    <cellStyle name="Output 2 2 3 3 4" xfId="22052"/>
    <cellStyle name="Output 2 2 3 3 4 2" xfId="31732"/>
    <cellStyle name="Output 2 2 3 3 5" xfId="21053"/>
    <cellStyle name="Output 2 2 3 3 5 2" xfId="30733"/>
    <cellStyle name="Output 2 2 3 3 6" xfId="18492"/>
    <cellStyle name="Output 2 2 3 3 6 2" xfId="28172"/>
    <cellStyle name="Output 2 2 3 3 7" xfId="25542"/>
    <cellStyle name="Output 2 2 3 4" xfId="17109"/>
    <cellStyle name="Output 2 2 3 4 2" xfId="22662"/>
    <cellStyle name="Output 2 2 3 4 2 2" xfId="32342"/>
    <cellStyle name="Output 2 2 3 4 3" xfId="20431"/>
    <cellStyle name="Output 2 2 3 4 3 2" xfId="30111"/>
    <cellStyle name="Output 2 2 3 4 4" xfId="18680"/>
    <cellStyle name="Output 2 2 3 4 4 2" xfId="28360"/>
    <cellStyle name="Output 2 2 3 4 5" xfId="26637"/>
    <cellStyle name="Output 2 2 3 4 6" xfId="25234"/>
    <cellStyle name="Output 2 2 3 5" xfId="17727"/>
    <cellStyle name="Output 2 2 3 5 2" xfId="23287"/>
    <cellStyle name="Output 2 2 3 5 2 2" xfId="32967"/>
    <cellStyle name="Output 2 2 3 5 3" xfId="24370"/>
    <cellStyle name="Output 2 2 3 5 3 2" xfId="34050"/>
    <cellStyle name="Output 2 2 3 5 4" xfId="21602"/>
    <cellStyle name="Output 2 2 3 5 4 2" xfId="31282"/>
    <cellStyle name="Output 2 2 3 5 5" xfId="27411"/>
    <cellStyle name="Output 2 2 3 6" xfId="21778"/>
    <cellStyle name="Output 2 2 3 6 2" xfId="31458"/>
    <cellStyle name="Output 2 2 3 7" xfId="24222"/>
    <cellStyle name="Output 2 2 3 7 2" xfId="33902"/>
    <cellStyle name="Output 2 2 3 8" xfId="19462"/>
    <cellStyle name="Output 2 2 3 8 2" xfId="29142"/>
    <cellStyle name="Output 2 2 3 9" xfId="26212"/>
    <cellStyle name="Output 2 2 4" xfId="16127"/>
    <cellStyle name="Output 2 2 4 2" xfId="16672"/>
    <cellStyle name="Output 2 2 4 2 2" xfId="17474"/>
    <cellStyle name="Output 2 2 4 2 2 2" xfId="23034"/>
    <cellStyle name="Output 2 2 4 2 2 2 2" xfId="32714"/>
    <cellStyle name="Output 2 2 4 2 2 3" xfId="19460"/>
    <cellStyle name="Output 2 2 4 2 2 3 2" xfId="29140"/>
    <cellStyle name="Output 2 2 4 2 2 4" xfId="18729"/>
    <cellStyle name="Output 2 2 4 2 2 4 2" xfId="28409"/>
    <cellStyle name="Output 2 2 4 2 2 5" xfId="26956"/>
    <cellStyle name="Output 2 2 4 2 2 6" xfId="25269"/>
    <cellStyle name="Output 2 2 4 2 3" xfId="18155"/>
    <cellStyle name="Output 2 2 4 2 3 2" xfId="23715"/>
    <cellStyle name="Output 2 2 4 2 3 2 2" xfId="33395"/>
    <cellStyle name="Output 2 2 4 2 3 3" xfId="24470"/>
    <cellStyle name="Output 2 2 4 2 3 3 2" xfId="34150"/>
    <cellStyle name="Output 2 2 4 2 3 4" xfId="24864"/>
    <cellStyle name="Output 2 2 4 2 3 4 2" xfId="34544"/>
    <cellStyle name="Output 2 2 4 2 3 5" xfId="27839"/>
    <cellStyle name="Output 2 2 4 2 4" xfId="22210"/>
    <cellStyle name="Output 2 2 4 2 4 2" xfId="31890"/>
    <cellStyle name="Output 2 2 4 2 5" xfId="20506"/>
    <cellStyle name="Output 2 2 4 2 5 2" xfId="30186"/>
    <cellStyle name="Output 2 2 4 2 6" xfId="18803"/>
    <cellStyle name="Output 2 2 4 2 6 2" xfId="28483"/>
    <cellStyle name="Output 2 2 4 2 7" xfId="26065"/>
    <cellStyle name="Output 2 2 4 3" xfId="16470"/>
    <cellStyle name="Output 2 2 4 3 2" xfId="17160"/>
    <cellStyle name="Output 2 2 4 3 2 2" xfId="22713"/>
    <cellStyle name="Output 2 2 4 3 2 2 2" xfId="32393"/>
    <cellStyle name="Output 2 2 4 3 2 3" xfId="19443"/>
    <cellStyle name="Output 2 2 4 3 2 3 2" xfId="29123"/>
    <cellStyle name="Output 2 2 4 3 2 4" xfId="19440"/>
    <cellStyle name="Output 2 2 4 3 2 4 2" xfId="29120"/>
    <cellStyle name="Output 2 2 4 3 2 5" xfId="26686"/>
    <cellStyle name="Output 2 2 4 3 2 6" xfId="25136"/>
    <cellStyle name="Output 2 2 4 3 3" xfId="17919"/>
    <cellStyle name="Output 2 2 4 3 3 2" xfId="23479"/>
    <cellStyle name="Output 2 2 4 3 3 2 2" xfId="33159"/>
    <cellStyle name="Output 2 2 4 3 3 3" xfId="19020"/>
    <cellStyle name="Output 2 2 4 3 3 3 2" xfId="28700"/>
    <cellStyle name="Output 2 2 4 3 3 4" xfId="23977"/>
    <cellStyle name="Output 2 2 4 3 3 4 2" xfId="33657"/>
    <cellStyle name="Output 2 2 4 3 3 5" xfId="27603"/>
    <cellStyle name="Output 2 2 4 3 4" xfId="21974"/>
    <cellStyle name="Output 2 2 4 3 4 2" xfId="31654"/>
    <cellStyle name="Output 2 2 4 3 5" xfId="20632"/>
    <cellStyle name="Output 2 2 4 3 5 2" xfId="30312"/>
    <cellStyle name="Output 2 2 4 3 6" xfId="22413"/>
    <cellStyle name="Output 2 2 4 3 6 2" xfId="32093"/>
    <cellStyle name="Output 2 2 4 3 7" xfId="25439"/>
    <cellStyle name="Output 2 2 4 4" xfId="17253"/>
    <cellStyle name="Output 2 2 4 4 2" xfId="22806"/>
    <cellStyle name="Output 2 2 4 4 2 2" xfId="32486"/>
    <cellStyle name="Output 2 2 4 4 3" xfId="20365"/>
    <cellStyle name="Output 2 2 4 4 3 2" xfId="30045"/>
    <cellStyle name="Output 2 2 4 4 4" xfId="19757"/>
    <cellStyle name="Output 2 2 4 4 4 2" xfId="29437"/>
    <cellStyle name="Output 2 2 4 4 5" xfId="26764"/>
    <cellStyle name="Output 2 2 4 4 6" xfId="27181"/>
    <cellStyle name="Output 2 2 4 5" xfId="17288"/>
    <cellStyle name="Output 2 2 4 5 2" xfId="22845"/>
    <cellStyle name="Output 2 2 4 5 2 2" xfId="32525"/>
    <cellStyle name="Output 2 2 4 5 3" xfId="18867"/>
    <cellStyle name="Output 2 2 4 5 3 2" xfId="28547"/>
    <cellStyle name="Output 2 2 4 5 4" xfId="19183"/>
    <cellStyle name="Output 2 2 4 5 4 2" xfId="28863"/>
    <cellStyle name="Output 2 2 4 5 5" xfId="27187"/>
    <cellStyle name="Output 2 2 4 6" xfId="21695"/>
    <cellStyle name="Output 2 2 4 6 2" xfId="31375"/>
    <cellStyle name="Output 2 2 4 7" xfId="20588"/>
    <cellStyle name="Output 2 2 4 7 2" xfId="30268"/>
    <cellStyle name="Output 2 2 4 8" xfId="20006"/>
    <cellStyle name="Output 2 2 4 8 2" xfId="29686"/>
    <cellStyle name="Output 2 2 4 9" xfId="25614"/>
    <cellStyle name="Output 2 2 5" xfId="16093"/>
    <cellStyle name="Output 2 2 5 2" xfId="17440"/>
    <cellStyle name="Output 2 2 5 2 2" xfId="23000"/>
    <cellStyle name="Output 2 2 5 2 2 2" xfId="32680"/>
    <cellStyle name="Output 2 2 5 2 3" xfId="21037"/>
    <cellStyle name="Output 2 2 5 2 3 2" xfId="30717"/>
    <cellStyle name="Output 2 2 5 2 4" xfId="24629"/>
    <cellStyle name="Output 2 2 5 2 4 2" xfId="34309"/>
    <cellStyle name="Output 2 2 5 2 5" xfId="26922"/>
    <cellStyle name="Output 2 2 5 2 6" xfId="25189"/>
    <cellStyle name="Output 2 2 5 3" xfId="18121"/>
    <cellStyle name="Output 2 2 5 3 2" xfId="23681"/>
    <cellStyle name="Output 2 2 5 3 2 2" xfId="33361"/>
    <cellStyle name="Output 2 2 5 3 3" xfId="24298"/>
    <cellStyle name="Output 2 2 5 3 3 2" xfId="33978"/>
    <cellStyle name="Output 2 2 5 3 4" xfId="24903"/>
    <cellStyle name="Output 2 2 5 3 4 2" xfId="34583"/>
    <cellStyle name="Output 2 2 5 3 5" xfId="27805"/>
    <cellStyle name="Output 2 2 5 4" xfId="22176"/>
    <cellStyle name="Output 2 2 5 4 2" xfId="31856"/>
    <cellStyle name="Output 2 2 5 5" xfId="20563"/>
    <cellStyle name="Output 2 2 5 5 2" xfId="30243"/>
    <cellStyle name="Output 2 2 5 6" xfId="21140"/>
    <cellStyle name="Output 2 2 5 6 2" xfId="30820"/>
    <cellStyle name="Output 2 2 5 7" xfId="26200"/>
    <cellStyle name="Output 2 2 6" xfId="16436"/>
    <cellStyle name="Output 2 2 6 2" xfId="17032"/>
    <cellStyle name="Output 2 2 6 2 2" xfId="22585"/>
    <cellStyle name="Output 2 2 6 2 2 2" xfId="32265"/>
    <cellStyle name="Output 2 2 6 2 3" xfId="19155"/>
    <cellStyle name="Output 2 2 6 2 3 2" xfId="28835"/>
    <cellStyle name="Output 2 2 6 2 4" xfId="21211"/>
    <cellStyle name="Output 2 2 6 2 4 2" xfId="30891"/>
    <cellStyle name="Output 2 2 6 2 5" xfId="26567"/>
    <cellStyle name="Output 2 2 6 2 6" xfId="26138"/>
    <cellStyle name="Output 2 2 6 3" xfId="17885"/>
    <cellStyle name="Output 2 2 6 3 2" xfId="23445"/>
    <cellStyle name="Output 2 2 6 3 2 2" xfId="33125"/>
    <cellStyle name="Output 2 2 6 3 3" xfId="18861"/>
    <cellStyle name="Output 2 2 6 3 3 2" xfId="28541"/>
    <cellStyle name="Output 2 2 6 3 4" xfId="20434"/>
    <cellStyle name="Output 2 2 6 3 4 2" xfId="30114"/>
    <cellStyle name="Output 2 2 6 3 5" xfId="27569"/>
    <cellStyle name="Output 2 2 6 4" xfId="21940"/>
    <cellStyle name="Output 2 2 6 4 2" xfId="31620"/>
    <cellStyle name="Output 2 2 6 5" xfId="20874"/>
    <cellStyle name="Output 2 2 6 5 2" xfId="30554"/>
    <cellStyle name="Output 2 2 6 6" xfId="21041"/>
    <cellStyle name="Output 2 2 6 6 2" xfId="30721"/>
    <cellStyle name="Output 2 2 6 7" xfId="26088"/>
    <cellStyle name="Output 2 2 7" xfId="17219"/>
    <cellStyle name="Output 2 2 7 2" xfId="22772"/>
    <cellStyle name="Output 2 2 7 2 2" xfId="32452"/>
    <cellStyle name="Output 2 2 7 3" xfId="18437"/>
    <cellStyle name="Output 2 2 7 3 2" xfId="28117"/>
    <cellStyle name="Output 2 2 7 4" xfId="21504"/>
    <cellStyle name="Output 2 2 7 4 2" xfId="31184"/>
    <cellStyle name="Output 2 2 7 5" xfId="26736"/>
    <cellStyle name="Output 2 2 7 6" xfId="26815"/>
    <cellStyle name="Output 2 2 8" xfId="17275"/>
    <cellStyle name="Output 2 2 8 2" xfId="22828"/>
    <cellStyle name="Output 2 2 8 2 2" xfId="32508"/>
    <cellStyle name="Output 2 2 8 3" xfId="18787"/>
    <cellStyle name="Output 2 2 8 3 2" xfId="28467"/>
    <cellStyle name="Output 2 2 8 4" xfId="21651"/>
    <cellStyle name="Output 2 2 8 4 2" xfId="31331"/>
    <cellStyle name="Output 2 2 8 5" xfId="26376"/>
    <cellStyle name="Output 2 2 9" xfId="21661"/>
    <cellStyle name="Output 2 2 9 2" xfId="31341"/>
    <cellStyle name="Output 2 3" xfId="16008"/>
    <cellStyle name="Output 2 3 10" xfId="25564"/>
    <cellStyle name="Output 2 3 2" xfId="16280"/>
    <cellStyle name="Output 2 3 2 2" xfId="16750"/>
    <cellStyle name="Output 2 3 2 2 2" xfId="17620"/>
    <cellStyle name="Output 2 3 2 2 2 2" xfId="23180"/>
    <cellStyle name="Output 2 3 2 2 2 2 2" xfId="32860"/>
    <cellStyle name="Output 2 3 2 2 2 3" xfId="19872"/>
    <cellStyle name="Output 2 3 2 2 2 3 2" xfId="29552"/>
    <cellStyle name="Output 2 3 2 2 2 4" xfId="20792"/>
    <cellStyle name="Output 2 3 2 2 2 4 2" xfId="30472"/>
    <cellStyle name="Output 2 3 2 2 2 5" xfId="27102"/>
    <cellStyle name="Output 2 3 2 2 2 6" xfId="27304"/>
    <cellStyle name="Output 2 3 2 2 3" xfId="18301"/>
    <cellStyle name="Output 2 3 2 2 3 2" xfId="23861"/>
    <cellStyle name="Output 2 3 2 2 3 2 2" xfId="33541"/>
    <cellStyle name="Output 2 3 2 2 3 3" xfId="24402"/>
    <cellStyle name="Output 2 3 2 2 3 3 2" xfId="34082"/>
    <cellStyle name="Output 2 3 2 2 3 4" xfId="25012"/>
    <cellStyle name="Output 2 3 2 2 3 4 2" xfId="34692"/>
    <cellStyle name="Output 2 3 2 2 3 5" xfId="27985"/>
    <cellStyle name="Output 2 3 2 2 4" xfId="22356"/>
    <cellStyle name="Output 2 3 2 2 4 2" xfId="32036"/>
    <cellStyle name="Output 2 3 2 2 5" xfId="19325"/>
    <cellStyle name="Output 2 3 2 2 5 2" xfId="29005"/>
    <cellStyle name="Output 2 3 2 2 6" xfId="19918"/>
    <cellStyle name="Output 2 3 2 2 6 2" xfId="29598"/>
    <cellStyle name="Output 2 3 2 2 7" xfId="26304"/>
    <cellStyle name="Output 2 3 2 3" xfId="16616"/>
    <cellStyle name="Output 2 3 2 3 2" xfId="17384"/>
    <cellStyle name="Output 2 3 2 3 2 2" xfId="22944"/>
    <cellStyle name="Output 2 3 2 3 2 2 2" xfId="32624"/>
    <cellStyle name="Output 2 3 2 3 2 3" xfId="19424"/>
    <cellStyle name="Output 2 3 2 3 2 3 2" xfId="29104"/>
    <cellStyle name="Output 2 3 2 3 2 4" xfId="22405"/>
    <cellStyle name="Output 2 3 2 3 2 4 2" xfId="32085"/>
    <cellStyle name="Output 2 3 2 3 2 5" xfId="26866"/>
    <cellStyle name="Output 2 3 2 3 2 6" xfId="25123"/>
    <cellStyle name="Output 2 3 2 3 3" xfId="18065"/>
    <cellStyle name="Output 2 3 2 3 3 2" xfId="23625"/>
    <cellStyle name="Output 2 3 2 3 3 2 2" xfId="33305"/>
    <cellStyle name="Output 2 3 2 3 3 3" xfId="19597"/>
    <cellStyle name="Output 2 3 2 3 3 3 2" xfId="29277"/>
    <cellStyle name="Output 2 3 2 3 3 4" xfId="25047"/>
    <cellStyle name="Output 2 3 2 3 3 4 2" xfId="34727"/>
    <cellStyle name="Output 2 3 2 3 3 5" xfId="27749"/>
    <cellStyle name="Output 2 3 2 3 4" xfId="22120"/>
    <cellStyle name="Output 2 3 2 3 4 2" xfId="31800"/>
    <cellStyle name="Output 2 3 2 3 5" xfId="18843"/>
    <cellStyle name="Output 2 3 2 3 5 2" xfId="28523"/>
    <cellStyle name="Output 2 3 2 3 6" xfId="21378"/>
    <cellStyle name="Output 2 3 2 3 6 2" xfId="31058"/>
    <cellStyle name="Output 2 3 2 3 7" xfId="26254"/>
    <cellStyle name="Output 2 3 2 4" xfId="17296"/>
    <cellStyle name="Output 2 3 2 4 2" xfId="22856"/>
    <cellStyle name="Output 2 3 2 4 2 2" xfId="32536"/>
    <cellStyle name="Output 2 3 2 4 3" xfId="20492"/>
    <cellStyle name="Output 2 3 2 4 3 2" xfId="30172"/>
    <cellStyle name="Output 2 3 2 4 4" xfId="21199"/>
    <cellStyle name="Output 2 3 2 4 4 2" xfId="30879"/>
    <cellStyle name="Output 2 3 2 4 5" xfId="26793"/>
    <cellStyle name="Output 2 3 2 4 6" xfId="26794"/>
    <cellStyle name="Output 2 3 2 5" xfId="17795"/>
    <cellStyle name="Output 2 3 2 5 2" xfId="23355"/>
    <cellStyle name="Output 2 3 2 5 2 2" xfId="33035"/>
    <cellStyle name="Output 2 3 2 5 3" xfId="20905"/>
    <cellStyle name="Output 2 3 2 5 3 2" xfId="30585"/>
    <cellStyle name="Output 2 3 2 5 4" xfId="21193"/>
    <cellStyle name="Output 2 3 2 5 4 2" xfId="30873"/>
    <cellStyle name="Output 2 3 2 5 5" xfId="27479"/>
    <cellStyle name="Output 2 3 2 6" xfId="21850"/>
    <cellStyle name="Output 2 3 2 6 2" xfId="31530"/>
    <cellStyle name="Output 2 3 2 7" xfId="21343"/>
    <cellStyle name="Output 2 3 2 7 2" xfId="31023"/>
    <cellStyle name="Output 2 3 2 8" xfId="25054"/>
    <cellStyle name="Output 2 3 2 8 2" xfId="34734"/>
    <cellStyle name="Output 2 3 2 9" xfId="26159"/>
    <cellStyle name="Output 2 3 3" xfId="16168"/>
    <cellStyle name="Output 2 3 3 2" xfId="17508"/>
    <cellStyle name="Output 2 3 3 2 2" xfId="23068"/>
    <cellStyle name="Output 2 3 3 2 2 2" xfId="32748"/>
    <cellStyle name="Output 2 3 3 2 3" xfId="20203"/>
    <cellStyle name="Output 2 3 3 2 3 2" xfId="29883"/>
    <cellStyle name="Output 2 3 3 2 4" xfId="19905"/>
    <cellStyle name="Output 2 3 3 2 4 2" xfId="29585"/>
    <cellStyle name="Output 2 3 3 2 5" xfId="26990"/>
    <cellStyle name="Output 2 3 3 2 6" xfId="25722"/>
    <cellStyle name="Output 2 3 3 3" xfId="18189"/>
    <cellStyle name="Output 2 3 3 3 2" xfId="23749"/>
    <cellStyle name="Output 2 3 3 3 2 2" xfId="33429"/>
    <cellStyle name="Output 2 3 3 3 3" xfId="24477"/>
    <cellStyle name="Output 2 3 3 3 3 2" xfId="34157"/>
    <cellStyle name="Output 2 3 3 3 4" xfId="24985"/>
    <cellStyle name="Output 2 3 3 3 4 2" xfId="34665"/>
    <cellStyle name="Output 2 3 3 3 5" xfId="27873"/>
    <cellStyle name="Output 2 3 3 4" xfId="22244"/>
    <cellStyle name="Output 2 3 3 4 2" xfId="31924"/>
    <cellStyle name="Output 2 3 3 5" xfId="20920"/>
    <cellStyle name="Output 2 3 3 5 2" xfId="30600"/>
    <cellStyle name="Output 2 3 3 6" xfId="21109"/>
    <cellStyle name="Output 2 3 3 6 2" xfId="30789"/>
    <cellStyle name="Output 2 3 3 7" xfId="25413"/>
    <cellStyle name="Output 2 3 4" xfId="16504"/>
    <cellStyle name="Output 2 3 4 2" xfId="16878"/>
    <cellStyle name="Output 2 3 4 2 2" xfId="22431"/>
    <cellStyle name="Output 2 3 4 2 2 2" xfId="32111"/>
    <cellStyle name="Output 2 3 4 2 3" xfId="23920"/>
    <cellStyle name="Output 2 3 4 2 3 2" xfId="33600"/>
    <cellStyle name="Output 2 3 4 2 4" xfId="19546"/>
    <cellStyle name="Output 2 3 4 2 4 2" xfId="29226"/>
    <cellStyle name="Output 2 3 4 2 5" xfId="26413"/>
    <cellStyle name="Output 2 3 4 2 6" xfId="25327"/>
    <cellStyle name="Output 2 3 4 3" xfId="17953"/>
    <cellStyle name="Output 2 3 4 3 2" xfId="23513"/>
    <cellStyle name="Output 2 3 4 3 2 2" xfId="33193"/>
    <cellStyle name="Output 2 3 4 3 3" xfId="18405"/>
    <cellStyle name="Output 2 3 4 3 3 2" xfId="28085"/>
    <cellStyle name="Output 2 3 4 3 4" xfId="24995"/>
    <cellStyle name="Output 2 3 4 3 4 2" xfId="34675"/>
    <cellStyle name="Output 2 3 4 3 5" xfId="27637"/>
    <cellStyle name="Output 2 3 4 4" xfId="22008"/>
    <cellStyle name="Output 2 3 4 4 2" xfId="31688"/>
    <cellStyle name="Output 2 3 4 5" xfId="20039"/>
    <cellStyle name="Output 2 3 4 5 2" xfId="29719"/>
    <cellStyle name="Output 2 3 4 6" xfId="24634"/>
    <cellStyle name="Output 2 3 4 6 2" xfId="34314"/>
    <cellStyle name="Output 2 3 4 7" xfId="26291"/>
    <cellStyle name="Output 2 3 5" xfId="17173"/>
    <cellStyle name="Output 2 3 5 2" xfId="22726"/>
    <cellStyle name="Output 2 3 5 2 2" xfId="32406"/>
    <cellStyle name="Output 2 3 5 3" xfId="21260"/>
    <cellStyle name="Output 2 3 5 3 2" xfId="30940"/>
    <cellStyle name="Output 2 3 5 4" xfId="19912"/>
    <cellStyle name="Output 2 3 5 4 2" xfId="29592"/>
    <cellStyle name="Output 2 3 5 5" xfId="26697"/>
    <cellStyle name="Output 2 3 5 6" xfId="26385"/>
    <cellStyle name="Output 2 3 6" xfId="17683"/>
    <cellStyle name="Output 2 3 6 2" xfId="23243"/>
    <cellStyle name="Output 2 3 6 2 2" xfId="32923"/>
    <cellStyle name="Output 2 3 6 3" xfId="19319"/>
    <cellStyle name="Output 2 3 6 3 2" xfId="28999"/>
    <cellStyle name="Output 2 3 6 4" xfId="21630"/>
    <cellStyle name="Output 2 3 6 4 2" xfId="31310"/>
    <cellStyle name="Output 2 3 6 5" xfId="27367"/>
    <cellStyle name="Output 2 3 7" xfId="21734"/>
    <cellStyle name="Output 2 3 7 2" xfId="31414"/>
    <cellStyle name="Output 2 3 8" xfId="21579"/>
    <cellStyle name="Output 2 3 8 2" xfId="31259"/>
    <cellStyle name="Output 2 3 9" xfId="24663"/>
    <cellStyle name="Output 2 3 9 2" xfId="34343"/>
    <cellStyle name="Output 2 4" xfId="16226"/>
    <cellStyle name="Output 2 4 2" xfId="16724"/>
    <cellStyle name="Output 2 4 2 2" xfId="17566"/>
    <cellStyle name="Output 2 4 2 2 2" xfId="23126"/>
    <cellStyle name="Output 2 4 2 2 2 2" xfId="32806"/>
    <cellStyle name="Output 2 4 2 2 3" xfId="19609"/>
    <cellStyle name="Output 2 4 2 2 3 2" xfId="29289"/>
    <cellStyle name="Output 2 4 2 2 4" xfId="24519"/>
    <cellStyle name="Output 2 4 2 2 4 2" xfId="34199"/>
    <cellStyle name="Output 2 4 2 2 5" xfId="27048"/>
    <cellStyle name="Output 2 4 2 2 6" xfId="27250"/>
    <cellStyle name="Output 2 4 2 3" xfId="18247"/>
    <cellStyle name="Output 2 4 2 3 2" xfId="23807"/>
    <cellStyle name="Output 2 4 2 3 2 2" xfId="33487"/>
    <cellStyle name="Output 2 4 2 3 3" xfId="24530"/>
    <cellStyle name="Output 2 4 2 3 3 2" xfId="34210"/>
    <cellStyle name="Output 2 4 2 3 4" xfId="24757"/>
    <cellStyle name="Output 2 4 2 3 4 2" xfId="34437"/>
    <cellStyle name="Output 2 4 2 3 5" xfId="27931"/>
    <cellStyle name="Output 2 4 2 4" xfId="22302"/>
    <cellStyle name="Output 2 4 2 4 2" xfId="31982"/>
    <cellStyle name="Output 2 4 2 5" xfId="20416"/>
    <cellStyle name="Output 2 4 2 5 2" xfId="30096"/>
    <cellStyle name="Output 2 4 2 6" xfId="24472"/>
    <cellStyle name="Output 2 4 2 6 2" xfId="34152"/>
    <cellStyle name="Output 2 4 2 7" xfId="25210"/>
    <cellStyle name="Output 2 4 3" xfId="16562"/>
    <cellStyle name="Output 2 4 3 2" xfId="17053"/>
    <cellStyle name="Output 2 4 3 2 2" xfId="22606"/>
    <cellStyle name="Output 2 4 3 2 2 2" xfId="32286"/>
    <cellStyle name="Output 2 4 3 2 3" xfId="18630"/>
    <cellStyle name="Output 2 4 3 2 3 2" xfId="28310"/>
    <cellStyle name="Output 2 4 3 2 4" xfId="20652"/>
    <cellStyle name="Output 2 4 3 2 4 2" xfId="30332"/>
    <cellStyle name="Output 2 4 3 2 5" xfId="26588"/>
    <cellStyle name="Output 2 4 3 2 6" xfId="25223"/>
    <cellStyle name="Output 2 4 3 3" xfId="18011"/>
    <cellStyle name="Output 2 4 3 3 2" xfId="23571"/>
    <cellStyle name="Output 2 4 3 3 2 2" xfId="33251"/>
    <cellStyle name="Output 2 4 3 3 3" xfId="21724"/>
    <cellStyle name="Output 2 4 3 3 3 2" xfId="31404"/>
    <cellStyle name="Output 2 4 3 3 4" xfId="24356"/>
    <cellStyle name="Output 2 4 3 3 4 2" xfId="34036"/>
    <cellStyle name="Output 2 4 3 3 5" xfId="27695"/>
    <cellStyle name="Output 2 4 3 4" xfId="22066"/>
    <cellStyle name="Output 2 4 3 4 2" xfId="31746"/>
    <cellStyle name="Output 2 4 3 5" xfId="19406"/>
    <cellStyle name="Output 2 4 3 5 2" xfId="29086"/>
    <cellStyle name="Output 2 4 3 6" xfId="24364"/>
    <cellStyle name="Output 2 4 3 6 2" xfId="34044"/>
    <cellStyle name="Output 2 4 3 7" xfId="26114"/>
    <cellStyle name="Output 2 4 4" xfId="17092"/>
    <cellStyle name="Output 2 4 4 2" xfId="22645"/>
    <cellStyle name="Output 2 4 4 2 2" xfId="32325"/>
    <cellStyle name="Output 2 4 4 3" xfId="19647"/>
    <cellStyle name="Output 2 4 4 3 2" xfId="29327"/>
    <cellStyle name="Output 2 4 4 4" xfId="19235"/>
    <cellStyle name="Output 2 4 4 4 2" xfId="28915"/>
    <cellStyle name="Output 2 4 4 5" xfId="26622"/>
    <cellStyle name="Output 2 4 4 6" xfId="25352"/>
    <cellStyle name="Output 2 4 5" xfId="17741"/>
    <cellStyle name="Output 2 4 5 2" xfId="23301"/>
    <cellStyle name="Output 2 4 5 2 2" xfId="32981"/>
    <cellStyle name="Output 2 4 5 3" xfId="19087"/>
    <cellStyle name="Output 2 4 5 3 2" xfId="28767"/>
    <cellStyle name="Output 2 4 5 4" xfId="25052"/>
    <cellStyle name="Output 2 4 5 4 2" xfId="34732"/>
    <cellStyle name="Output 2 4 5 5" xfId="27425"/>
    <cellStyle name="Output 2 4 6" xfId="21792"/>
    <cellStyle name="Output 2 4 6 2" xfId="31472"/>
    <cellStyle name="Output 2 4 7" xfId="24343"/>
    <cellStyle name="Output 2 4 7 2" xfId="34023"/>
    <cellStyle name="Output 2 4 8" xfId="19893"/>
    <cellStyle name="Output 2 4 8 2" xfId="29573"/>
    <cellStyle name="Output 2 4 9" xfId="26112"/>
    <cellStyle name="Output 2 5" xfId="16402"/>
    <cellStyle name="Output 2 5 2" xfId="17004"/>
    <cellStyle name="Output 2 5 2 2" xfId="22557"/>
    <cellStyle name="Output 2 5 2 2 2" xfId="32237"/>
    <cellStyle name="Output 2 5 2 3" xfId="18945"/>
    <cellStyle name="Output 2 5 2 3 2" xfId="28625"/>
    <cellStyle name="Output 2 5 2 4" xfId="19265"/>
    <cellStyle name="Output 2 5 2 4 2" xfId="28945"/>
    <cellStyle name="Output 2 5 2 5" xfId="26539"/>
    <cellStyle name="Output 2 5 2 6" xfId="25351"/>
    <cellStyle name="Output 2 5 3" xfId="17851"/>
    <cellStyle name="Output 2 5 3 2" xfId="23411"/>
    <cellStyle name="Output 2 5 3 2 2" xfId="33091"/>
    <cellStyle name="Output 2 5 3 3" xfId="24190"/>
    <cellStyle name="Output 2 5 3 3 2" xfId="33870"/>
    <cellStyle name="Output 2 5 3 4" xfId="24894"/>
    <cellStyle name="Output 2 5 3 4 2" xfId="34574"/>
    <cellStyle name="Output 2 5 3 5" xfId="27535"/>
    <cellStyle name="Output 2 5 4" xfId="21906"/>
    <cellStyle name="Output 2 5 4 2" xfId="31586"/>
    <cellStyle name="Output 2 5 5" xfId="21313"/>
    <cellStyle name="Output 2 5 5 2" xfId="30993"/>
    <cellStyle name="Output 2 5 6" xfId="20996"/>
    <cellStyle name="Output 2 5 6 2" xfId="30676"/>
    <cellStyle name="Output 2 5 7" xfId="26106"/>
    <cellStyle name="Output 2 6" xfId="24077"/>
    <cellStyle name="Output 2 6 2" xfId="33757"/>
    <cellStyle name="Output 3" xfId="239"/>
    <cellStyle name="Output 3 2" xfId="15971"/>
    <cellStyle name="Output 3 2 10" xfId="19913"/>
    <cellStyle name="Output 3 2 10 2" xfId="29593"/>
    <cellStyle name="Output 3 2 11" xfId="19807"/>
    <cellStyle name="Output 3 2 11 2" xfId="29487"/>
    <cellStyle name="Output 3 2 12" xfId="25364"/>
    <cellStyle name="Output 3 2 2" xfId="16063"/>
    <cellStyle name="Output 3 2 2 10" xfId="25431"/>
    <cellStyle name="Output 3 2 2 2" xfId="16315"/>
    <cellStyle name="Output 3 2 2 2 2" xfId="16785"/>
    <cellStyle name="Output 3 2 2 2 2 2" xfId="17655"/>
    <cellStyle name="Output 3 2 2 2 2 2 2" xfId="23215"/>
    <cellStyle name="Output 3 2 2 2 2 2 2 2" xfId="32895"/>
    <cellStyle name="Output 3 2 2 2 2 2 3" xfId="19606"/>
    <cellStyle name="Output 3 2 2 2 2 2 3 2" xfId="29286"/>
    <cellStyle name="Output 3 2 2 2 2 2 4" xfId="20664"/>
    <cellStyle name="Output 3 2 2 2 2 2 4 2" xfId="30344"/>
    <cellStyle name="Output 3 2 2 2 2 2 5" xfId="27137"/>
    <cellStyle name="Output 3 2 2 2 2 2 6" xfId="27339"/>
    <cellStyle name="Output 3 2 2 2 2 3" xfId="18336"/>
    <cellStyle name="Output 3 2 2 2 2 3 2" xfId="23896"/>
    <cellStyle name="Output 3 2 2 2 2 3 2 2" xfId="33576"/>
    <cellStyle name="Output 3 2 2 2 2 3 3" xfId="24596"/>
    <cellStyle name="Output 3 2 2 2 2 3 3 2" xfId="34276"/>
    <cellStyle name="Output 3 2 2 2 2 3 4" xfId="24647"/>
    <cellStyle name="Output 3 2 2 2 2 3 4 2" xfId="34327"/>
    <cellStyle name="Output 3 2 2 2 2 3 5" xfId="28020"/>
    <cellStyle name="Output 3 2 2 2 2 4" xfId="22391"/>
    <cellStyle name="Output 3 2 2 2 2 4 2" xfId="32071"/>
    <cellStyle name="Output 3 2 2 2 2 5" xfId="20402"/>
    <cellStyle name="Output 3 2 2 2 2 5 2" xfId="30082"/>
    <cellStyle name="Output 3 2 2 2 2 6" xfId="19097"/>
    <cellStyle name="Output 3 2 2 2 2 6 2" xfId="28777"/>
    <cellStyle name="Output 3 2 2 2 2 7" xfId="25620"/>
    <cellStyle name="Output 3 2 2 2 3" xfId="16651"/>
    <cellStyle name="Output 3 2 2 2 3 2" xfId="17419"/>
    <cellStyle name="Output 3 2 2 2 3 2 2" xfId="22979"/>
    <cellStyle name="Output 3 2 2 2 3 2 2 2" xfId="32659"/>
    <cellStyle name="Output 3 2 2 2 3 2 3" xfId="18841"/>
    <cellStyle name="Output 3 2 2 2 3 2 3 2" xfId="28521"/>
    <cellStyle name="Output 3 2 2 2 3 2 4" xfId="19483"/>
    <cellStyle name="Output 3 2 2 2 3 2 4 2" xfId="29163"/>
    <cellStyle name="Output 3 2 2 2 3 2 5" xfId="26901"/>
    <cellStyle name="Output 3 2 2 2 3 2 6" xfId="25113"/>
    <cellStyle name="Output 3 2 2 2 3 3" xfId="18100"/>
    <cellStyle name="Output 3 2 2 2 3 3 2" xfId="23660"/>
    <cellStyle name="Output 3 2 2 2 3 3 2 2" xfId="33340"/>
    <cellStyle name="Output 3 2 2 2 3 3 3" xfId="21608"/>
    <cellStyle name="Output 3 2 2 2 3 3 3 2" xfId="31288"/>
    <cellStyle name="Output 3 2 2 2 3 3 4" xfId="24709"/>
    <cellStyle name="Output 3 2 2 2 3 3 4 2" xfId="34389"/>
    <cellStyle name="Output 3 2 2 2 3 3 5" xfId="27784"/>
    <cellStyle name="Output 3 2 2 2 3 4" xfId="22155"/>
    <cellStyle name="Output 3 2 2 2 3 4 2" xfId="31835"/>
    <cellStyle name="Output 3 2 2 2 3 5" xfId="24037"/>
    <cellStyle name="Output 3 2 2 2 3 5 2" xfId="33717"/>
    <cellStyle name="Output 3 2 2 2 3 6" xfId="19919"/>
    <cellStyle name="Output 3 2 2 2 3 6 2" xfId="29599"/>
    <cellStyle name="Output 3 2 2 2 3 7" xfId="25695"/>
    <cellStyle name="Output 3 2 2 2 4" xfId="17007"/>
    <cellStyle name="Output 3 2 2 2 4 2" xfId="22560"/>
    <cellStyle name="Output 3 2 2 2 4 2 2" xfId="32240"/>
    <cellStyle name="Output 3 2 2 2 4 3" xfId="24237"/>
    <cellStyle name="Output 3 2 2 2 4 3 2" xfId="33917"/>
    <cellStyle name="Output 3 2 2 2 4 4" xfId="19835"/>
    <cellStyle name="Output 3 2 2 2 4 4 2" xfId="29515"/>
    <cellStyle name="Output 3 2 2 2 4 5" xfId="26542"/>
    <cellStyle name="Output 3 2 2 2 4 6" xfId="25858"/>
    <cellStyle name="Output 3 2 2 2 5" xfId="17830"/>
    <cellStyle name="Output 3 2 2 2 5 2" xfId="23390"/>
    <cellStyle name="Output 3 2 2 2 5 2 2" xfId="33070"/>
    <cellStyle name="Output 3 2 2 2 5 3" xfId="18385"/>
    <cellStyle name="Output 3 2 2 2 5 3 2" xfId="28065"/>
    <cellStyle name="Output 3 2 2 2 5 4" xfId="24883"/>
    <cellStyle name="Output 3 2 2 2 5 4 2" xfId="34563"/>
    <cellStyle name="Output 3 2 2 2 5 5" xfId="27514"/>
    <cellStyle name="Output 3 2 2 2 6" xfId="21885"/>
    <cellStyle name="Output 3 2 2 2 6 2" xfId="31565"/>
    <cellStyle name="Output 3 2 2 2 7" xfId="18398"/>
    <cellStyle name="Output 3 2 2 2 7 2" xfId="28078"/>
    <cellStyle name="Output 3 2 2 2 8" xfId="19855"/>
    <cellStyle name="Output 3 2 2 2 8 2" xfId="29535"/>
    <cellStyle name="Output 3 2 2 2 9" xfId="25382"/>
    <cellStyle name="Output 3 2 2 3" xfId="16252"/>
    <cellStyle name="Output 3 2 2 3 2" xfId="17592"/>
    <cellStyle name="Output 3 2 2 3 2 2" xfId="23152"/>
    <cellStyle name="Output 3 2 2 3 2 2 2" xfId="32832"/>
    <cellStyle name="Output 3 2 2 3 2 3" xfId="21483"/>
    <cellStyle name="Output 3 2 2 3 2 3 2" xfId="31163"/>
    <cellStyle name="Output 3 2 2 3 2 4" xfId="19323"/>
    <cellStyle name="Output 3 2 2 3 2 4 2" xfId="29003"/>
    <cellStyle name="Output 3 2 2 3 2 5" xfId="27074"/>
    <cellStyle name="Output 3 2 2 3 2 6" xfId="27276"/>
    <cellStyle name="Output 3 2 2 3 3" xfId="18273"/>
    <cellStyle name="Output 3 2 2 3 3 2" xfId="23833"/>
    <cellStyle name="Output 3 2 2 3 3 2 2" xfId="33513"/>
    <cellStyle name="Output 3 2 2 3 3 3" xfId="23915"/>
    <cellStyle name="Output 3 2 2 3 3 3 2" xfId="33595"/>
    <cellStyle name="Output 3 2 2 3 3 4" xfId="24657"/>
    <cellStyle name="Output 3 2 2 3 3 4 2" xfId="34337"/>
    <cellStyle name="Output 3 2 2 3 3 5" xfId="27957"/>
    <cellStyle name="Output 3 2 2 3 4" xfId="22328"/>
    <cellStyle name="Output 3 2 2 3 4 2" xfId="32008"/>
    <cellStyle name="Output 3 2 2 3 5" xfId="19153"/>
    <cellStyle name="Output 3 2 2 3 5 2" xfId="28833"/>
    <cellStyle name="Output 3 2 2 3 6" xfId="21043"/>
    <cellStyle name="Output 3 2 2 3 6 2" xfId="30723"/>
    <cellStyle name="Output 3 2 2 3 7" xfId="25609"/>
    <cellStyle name="Output 3 2 2 4" xfId="16588"/>
    <cellStyle name="Output 3 2 2 4 2" xfId="17356"/>
    <cellStyle name="Output 3 2 2 4 2 2" xfId="22916"/>
    <cellStyle name="Output 3 2 2 4 2 2 2" xfId="32596"/>
    <cellStyle name="Output 3 2 2 4 2 3" xfId="19318"/>
    <cellStyle name="Output 3 2 2 4 2 3 2" xfId="28998"/>
    <cellStyle name="Output 3 2 2 4 2 4" xfId="20694"/>
    <cellStyle name="Output 3 2 2 4 2 4 2" xfId="30374"/>
    <cellStyle name="Output 3 2 2 4 2 5" xfId="26838"/>
    <cellStyle name="Output 3 2 2 4 2 6" xfId="25131"/>
    <cellStyle name="Output 3 2 2 4 3" xfId="18037"/>
    <cellStyle name="Output 3 2 2 4 3 2" xfId="23597"/>
    <cellStyle name="Output 3 2 2 4 3 2 2" xfId="33277"/>
    <cellStyle name="Output 3 2 2 4 3 3" xfId="19431"/>
    <cellStyle name="Output 3 2 2 4 3 3 2" xfId="29111"/>
    <cellStyle name="Output 3 2 2 4 3 4" xfId="18413"/>
    <cellStyle name="Output 3 2 2 4 3 4 2" xfId="28093"/>
    <cellStyle name="Output 3 2 2 4 3 5" xfId="27721"/>
    <cellStyle name="Output 3 2 2 4 4" xfId="22092"/>
    <cellStyle name="Output 3 2 2 4 4 2" xfId="31772"/>
    <cellStyle name="Output 3 2 2 4 5" xfId="20081"/>
    <cellStyle name="Output 3 2 2 4 5 2" xfId="29761"/>
    <cellStyle name="Output 3 2 2 4 6" xfId="21421"/>
    <cellStyle name="Output 3 2 2 4 6 2" xfId="31101"/>
    <cellStyle name="Output 3 2 2 4 7" xfId="25705"/>
    <cellStyle name="Output 3 2 2 5" xfId="16867"/>
    <cellStyle name="Output 3 2 2 5 2" xfId="22420"/>
    <cellStyle name="Output 3 2 2 5 2 2" xfId="32100"/>
    <cellStyle name="Output 3 2 2 5 3" xfId="21640"/>
    <cellStyle name="Output 3 2 2 5 3 2" xfId="31320"/>
    <cellStyle name="Output 3 2 2 5 4" xfId="24900"/>
    <cellStyle name="Output 3 2 2 5 4 2" xfId="34580"/>
    <cellStyle name="Output 3 2 2 5 5" xfId="26402"/>
    <cellStyle name="Output 3 2 2 5 6" xfId="26061"/>
    <cellStyle name="Output 3 2 2 6" xfId="17767"/>
    <cellStyle name="Output 3 2 2 6 2" xfId="23327"/>
    <cellStyle name="Output 3 2 2 6 2 2" xfId="33007"/>
    <cellStyle name="Output 3 2 2 6 3" xfId="19301"/>
    <cellStyle name="Output 3 2 2 6 3 2" xfId="28981"/>
    <cellStyle name="Output 3 2 2 6 4" xfId="18870"/>
    <cellStyle name="Output 3 2 2 6 4 2" xfId="28550"/>
    <cellStyle name="Output 3 2 2 6 5" xfId="27451"/>
    <cellStyle name="Output 3 2 2 7" xfId="21820"/>
    <cellStyle name="Output 3 2 2 7 2" xfId="31500"/>
    <cellStyle name="Output 3 2 2 8" xfId="24097"/>
    <cellStyle name="Output 3 2 2 8 2" xfId="33777"/>
    <cellStyle name="Output 3 2 2 9" xfId="25042"/>
    <cellStyle name="Output 3 2 2 9 2" xfId="34722"/>
    <cellStyle name="Output 3 2 3" xfId="16219"/>
    <cellStyle name="Output 3 2 3 2" xfId="16719"/>
    <cellStyle name="Output 3 2 3 2 2" xfId="17559"/>
    <cellStyle name="Output 3 2 3 2 2 2" xfId="23119"/>
    <cellStyle name="Output 3 2 3 2 2 2 2" xfId="32799"/>
    <cellStyle name="Output 3 2 3 2 2 3" xfId="19261"/>
    <cellStyle name="Output 3 2 3 2 2 3 2" xfId="28941"/>
    <cellStyle name="Output 3 2 3 2 2 4" xfId="18684"/>
    <cellStyle name="Output 3 2 3 2 2 4 2" xfId="28364"/>
    <cellStyle name="Output 3 2 3 2 2 5" xfId="27041"/>
    <cellStyle name="Output 3 2 3 2 2 6" xfId="27243"/>
    <cellStyle name="Output 3 2 3 2 3" xfId="18240"/>
    <cellStyle name="Output 3 2 3 2 3 2" xfId="23800"/>
    <cellStyle name="Output 3 2 3 2 3 2 2" xfId="33480"/>
    <cellStyle name="Output 3 2 3 2 3 3" xfId="24258"/>
    <cellStyle name="Output 3 2 3 2 3 3 2" xfId="33938"/>
    <cellStyle name="Output 3 2 3 2 3 4" xfId="24630"/>
    <cellStyle name="Output 3 2 3 2 3 4 2" xfId="34310"/>
    <cellStyle name="Output 3 2 3 2 3 5" xfId="27924"/>
    <cellStyle name="Output 3 2 3 2 4" xfId="22295"/>
    <cellStyle name="Output 3 2 3 2 4 2" xfId="31975"/>
    <cellStyle name="Output 3 2 3 2 5" xfId="18784"/>
    <cellStyle name="Output 3 2 3 2 5 2" xfId="28464"/>
    <cellStyle name="Output 3 2 3 2 6" xfId="21166"/>
    <cellStyle name="Output 3 2 3 2 6 2" xfId="30846"/>
    <cellStyle name="Output 3 2 3 2 7" xfId="26169"/>
    <cellStyle name="Output 3 2 3 3" xfId="16555"/>
    <cellStyle name="Output 3 2 3 3 2" xfId="16985"/>
    <cellStyle name="Output 3 2 3 3 2 2" xfId="22538"/>
    <cellStyle name="Output 3 2 3 3 2 2 2" xfId="32218"/>
    <cellStyle name="Output 3 2 3 3 2 3" xfId="20449"/>
    <cellStyle name="Output 3 2 3 3 2 3 2" xfId="30129"/>
    <cellStyle name="Output 3 2 3 3 2 4" xfId="24879"/>
    <cellStyle name="Output 3 2 3 3 2 4 2" xfId="34559"/>
    <cellStyle name="Output 3 2 3 3 2 5" xfId="26520"/>
    <cellStyle name="Output 3 2 3 3 2 6" xfId="25617"/>
    <cellStyle name="Output 3 2 3 3 3" xfId="18004"/>
    <cellStyle name="Output 3 2 3 3 3 2" xfId="23564"/>
    <cellStyle name="Output 3 2 3 3 3 2 2" xfId="33244"/>
    <cellStyle name="Output 3 2 3 3 3 3" xfId="18530"/>
    <cellStyle name="Output 3 2 3 3 3 3 2" xfId="28210"/>
    <cellStyle name="Output 3 2 3 3 3 4" xfId="20547"/>
    <cellStyle name="Output 3 2 3 3 3 4 2" xfId="30227"/>
    <cellStyle name="Output 3 2 3 3 3 5" xfId="27688"/>
    <cellStyle name="Output 3 2 3 3 4" xfId="22059"/>
    <cellStyle name="Output 3 2 3 3 4 2" xfId="31739"/>
    <cellStyle name="Output 3 2 3 3 5" xfId="24434"/>
    <cellStyle name="Output 3 2 3 3 5 2" xfId="34114"/>
    <cellStyle name="Output 3 2 3 3 6" xfId="24198"/>
    <cellStyle name="Output 3 2 3 3 6 2" xfId="33878"/>
    <cellStyle name="Output 3 2 3 3 7" xfId="25603"/>
    <cellStyle name="Output 3 2 3 4" xfId="17098"/>
    <cellStyle name="Output 3 2 3 4 2" xfId="22651"/>
    <cellStyle name="Output 3 2 3 4 2 2" xfId="32331"/>
    <cellStyle name="Output 3 2 3 4 3" xfId="19537"/>
    <cellStyle name="Output 3 2 3 4 3 2" xfId="29217"/>
    <cellStyle name="Output 3 2 3 4 4" xfId="24708"/>
    <cellStyle name="Output 3 2 3 4 4 2" xfId="34388"/>
    <cellStyle name="Output 3 2 3 4 5" xfId="26627"/>
    <cellStyle name="Output 3 2 3 4 6" xfId="25713"/>
    <cellStyle name="Output 3 2 3 5" xfId="17734"/>
    <cellStyle name="Output 3 2 3 5 2" xfId="23294"/>
    <cellStyle name="Output 3 2 3 5 2 2" xfId="32974"/>
    <cellStyle name="Output 3 2 3 5 3" xfId="19125"/>
    <cellStyle name="Output 3 2 3 5 3 2" xfId="28805"/>
    <cellStyle name="Output 3 2 3 5 4" xfId="18567"/>
    <cellStyle name="Output 3 2 3 5 4 2" xfId="28247"/>
    <cellStyle name="Output 3 2 3 5 5" xfId="27418"/>
    <cellStyle name="Output 3 2 3 6" xfId="21785"/>
    <cellStyle name="Output 3 2 3 6 2" xfId="31465"/>
    <cellStyle name="Output 3 2 3 7" xfId="24572"/>
    <cellStyle name="Output 3 2 3 7 2" xfId="34252"/>
    <cellStyle name="Output 3 2 3 8" xfId="21468"/>
    <cellStyle name="Output 3 2 3 8 2" xfId="31148"/>
    <cellStyle name="Output 3 2 3 9" xfId="26143"/>
    <cellStyle name="Output 3 2 4" xfId="16147"/>
    <cellStyle name="Output 3 2 4 2" xfId="16692"/>
    <cellStyle name="Output 3 2 4 2 2" xfId="17494"/>
    <cellStyle name="Output 3 2 4 2 2 2" xfId="23054"/>
    <cellStyle name="Output 3 2 4 2 2 2 2" xfId="32734"/>
    <cellStyle name="Output 3 2 4 2 2 3" xfId="20407"/>
    <cellStyle name="Output 3 2 4 2 2 3 2" xfId="30087"/>
    <cellStyle name="Output 3 2 4 2 2 4" xfId="18501"/>
    <cellStyle name="Output 3 2 4 2 2 4 2" xfId="28181"/>
    <cellStyle name="Output 3 2 4 2 2 5" xfId="26976"/>
    <cellStyle name="Output 3 2 4 2 2 6" xfId="25183"/>
    <cellStyle name="Output 3 2 4 2 3" xfId="18175"/>
    <cellStyle name="Output 3 2 4 2 3 2" xfId="23735"/>
    <cellStyle name="Output 3 2 4 2 3 2 2" xfId="33415"/>
    <cellStyle name="Output 3 2 4 2 3 3" xfId="24005"/>
    <cellStyle name="Output 3 2 4 2 3 3 2" xfId="33685"/>
    <cellStyle name="Output 3 2 4 2 3 4" xfId="24672"/>
    <cellStyle name="Output 3 2 4 2 3 4 2" xfId="34352"/>
    <cellStyle name="Output 3 2 4 2 3 5" xfId="27859"/>
    <cellStyle name="Output 3 2 4 2 4" xfId="22230"/>
    <cellStyle name="Output 3 2 4 2 4 2" xfId="31910"/>
    <cellStyle name="Output 3 2 4 2 5" xfId="19491"/>
    <cellStyle name="Output 3 2 4 2 5 2" xfId="29171"/>
    <cellStyle name="Output 3 2 4 2 6" xfId="24924"/>
    <cellStyle name="Output 3 2 4 2 6 2" xfId="34604"/>
    <cellStyle name="Output 3 2 4 2 7" xfId="26288"/>
    <cellStyle name="Output 3 2 4 3" xfId="16490"/>
    <cellStyle name="Output 3 2 4 3 2" xfId="17054"/>
    <cellStyle name="Output 3 2 4 3 2 2" xfId="22607"/>
    <cellStyle name="Output 3 2 4 3 2 2 2" xfId="32287"/>
    <cellStyle name="Output 3 2 4 3 2 3" xfId="24548"/>
    <cellStyle name="Output 3 2 4 3 2 3 2" xfId="34228"/>
    <cellStyle name="Output 3 2 4 3 2 4" xfId="20348"/>
    <cellStyle name="Output 3 2 4 3 2 4 2" xfId="30028"/>
    <cellStyle name="Output 3 2 4 3 2 5" xfId="26589"/>
    <cellStyle name="Output 3 2 4 3 2 6" xfId="25212"/>
    <cellStyle name="Output 3 2 4 3 3" xfId="17939"/>
    <cellStyle name="Output 3 2 4 3 3 2" xfId="23499"/>
    <cellStyle name="Output 3 2 4 3 3 2 2" xfId="33179"/>
    <cellStyle name="Output 3 2 4 3 3 3" xfId="20046"/>
    <cellStyle name="Output 3 2 4 3 3 3 2" xfId="29726"/>
    <cellStyle name="Output 3 2 4 3 3 4" xfId="20327"/>
    <cellStyle name="Output 3 2 4 3 3 4 2" xfId="30007"/>
    <cellStyle name="Output 3 2 4 3 3 5" xfId="27623"/>
    <cellStyle name="Output 3 2 4 3 4" xfId="21994"/>
    <cellStyle name="Output 3 2 4 3 4 2" xfId="31674"/>
    <cellStyle name="Output 3 2 4 3 5" xfId="20405"/>
    <cellStyle name="Output 3 2 4 3 5 2" xfId="30085"/>
    <cellStyle name="Output 3 2 4 3 6" xfId="20037"/>
    <cellStyle name="Output 3 2 4 3 6 2" xfId="29717"/>
    <cellStyle name="Output 3 2 4 3 7" xfId="25869"/>
    <cellStyle name="Output 3 2 4 4" xfId="17240"/>
    <cellStyle name="Output 3 2 4 4 2" xfId="22793"/>
    <cellStyle name="Output 3 2 4 4 2 2" xfId="32473"/>
    <cellStyle name="Output 3 2 4 4 3" xfId="21619"/>
    <cellStyle name="Output 3 2 4 4 3 2" xfId="31299"/>
    <cellStyle name="Output 3 2 4 4 4" xfId="24761"/>
    <cellStyle name="Output 3 2 4 4 4 2" xfId="34441"/>
    <cellStyle name="Output 3 2 4 4 5" xfId="26754"/>
    <cellStyle name="Output 3 2 4 4 6" xfId="27167"/>
    <cellStyle name="Output 3 2 4 5" xfId="17669"/>
    <cellStyle name="Output 3 2 4 5 2" xfId="23229"/>
    <cellStyle name="Output 3 2 4 5 2 2" xfId="32909"/>
    <cellStyle name="Output 3 2 4 5 3" xfId="21506"/>
    <cellStyle name="Output 3 2 4 5 3 2" xfId="31186"/>
    <cellStyle name="Output 3 2 4 5 4" xfId="23947"/>
    <cellStyle name="Output 3 2 4 5 4 2" xfId="33627"/>
    <cellStyle name="Output 3 2 4 5 5" xfId="27353"/>
    <cellStyle name="Output 3 2 4 6" xfId="21716"/>
    <cellStyle name="Output 3 2 4 6 2" xfId="31396"/>
    <cellStyle name="Output 3 2 4 7" xfId="19715"/>
    <cellStyle name="Output 3 2 4 7 2" xfId="29395"/>
    <cellStyle name="Output 3 2 4 8" xfId="21333"/>
    <cellStyle name="Output 3 2 4 8 2" xfId="31013"/>
    <cellStyle name="Output 3 2 4 9" xfId="25776"/>
    <cellStyle name="Output 3 2 5" xfId="16100"/>
    <cellStyle name="Output 3 2 5 2" xfId="17447"/>
    <cellStyle name="Output 3 2 5 2 2" xfId="23007"/>
    <cellStyle name="Output 3 2 5 2 2 2" xfId="32687"/>
    <cellStyle name="Output 3 2 5 2 3" xfId="18620"/>
    <cellStyle name="Output 3 2 5 2 3 2" xfId="28300"/>
    <cellStyle name="Output 3 2 5 2 4" xfId="20149"/>
    <cellStyle name="Output 3 2 5 2 4 2" xfId="29829"/>
    <cellStyle name="Output 3 2 5 2 5" xfId="26929"/>
    <cellStyle name="Output 3 2 5 2 6" xfId="25310"/>
    <cellStyle name="Output 3 2 5 3" xfId="18128"/>
    <cellStyle name="Output 3 2 5 3 2" xfId="23688"/>
    <cellStyle name="Output 3 2 5 3 2 2" xfId="33368"/>
    <cellStyle name="Output 3 2 5 3 3" xfId="24514"/>
    <cellStyle name="Output 3 2 5 3 3 2" xfId="34194"/>
    <cellStyle name="Output 3 2 5 3 4" xfId="18844"/>
    <cellStyle name="Output 3 2 5 3 4 2" xfId="28524"/>
    <cellStyle name="Output 3 2 5 3 5" xfId="27812"/>
    <cellStyle name="Output 3 2 5 4" xfId="22183"/>
    <cellStyle name="Output 3 2 5 4 2" xfId="31863"/>
    <cellStyle name="Output 3 2 5 5" xfId="18707"/>
    <cellStyle name="Output 3 2 5 5 2" xfId="28387"/>
    <cellStyle name="Output 3 2 5 6" xfId="24697"/>
    <cellStyle name="Output 3 2 5 6 2" xfId="34377"/>
    <cellStyle name="Output 3 2 5 7" xfId="26264"/>
    <cellStyle name="Output 3 2 6" xfId="16443"/>
    <cellStyle name="Output 3 2 6 2" xfId="17031"/>
    <cellStyle name="Output 3 2 6 2 2" xfId="22584"/>
    <cellStyle name="Output 3 2 6 2 2 2" xfId="32264"/>
    <cellStyle name="Output 3 2 6 2 3" xfId="21493"/>
    <cellStyle name="Output 3 2 6 2 3 2" xfId="31173"/>
    <cellStyle name="Output 3 2 6 2 4" xfId="19884"/>
    <cellStyle name="Output 3 2 6 2 4 2" xfId="29564"/>
    <cellStyle name="Output 3 2 6 2 5" xfId="26566"/>
    <cellStyle name="Output 3 2 6 2 6" xfId="25876"/>
    <cellStyle name="Output 3 2 6 3" xfId="17892"/>
    <cellStyle name="Output 3 2 6 3 2" xfId="23452"/>
    <cellStyle name="Output 3 2 6 3 2 2" xfId="33132"/>
    <cellStyle name="Output 3 2 6 3 3" xfId="21291"/>
    <cellStyle name="Output 3 2 6 3 3 2" xfId="30971"/>
    <cellStyle name="Output 3 2 6 3 4" xfId="20961"/>
    <cellStyle name="Output 3 2 6 3 4 2" xfId="30641"/>
    <cellStyle name="Output 3 2 6 3 5" xfId="27576"/>
    <cellStyle name="Output 3 2 6 4" xfId="21947"/>
    <cellStyle name="Output 3 2 6 4 2" xfId="31627"/>
    <cellStyle name="Output 3 2 6 5" xfId="19250"/>
    <cellStyle name="Output 3 2 6 5 2" xfId="28930"/>
    <cellStyle name="Output 3 2 6 6" xfId="19429"/>
    <cellStyle name="Output 3 2 6 6 2" xfId="29109"/>
    <cellStyle name="Output 3 2 6 7" xfId="26151"/>
    <cellStyle name="Output 3 2 7" xfId="17229"/>
    <cellStyle name="Output 3 2 7 2" xfId="22782"/>
    <cellStyle name="Output 3 2 7 2 2" xfId="32462"/>
    <cellStyle name="Output 3 2 7 3" xfId="18513"/>
    <cellStyle name="Output 3 2 7 3 2" xfId="28193"/>
    <cellStyle name="Output 3 2 7 4" xfId="24057"/>
    <cellStyle name="Output 3 2 7 4 2" xfId="33737"/>
    <cellStyle name="Output 3 2 7 5" xfId="26744"/>
    <cellStyle name="Output 3 2 7 6" xfId="26395"/>
    <cellStyle name="Output 3 2 8" xfId="17115"/>
    <cellStyle name="Output 3 2 8 2" xfId="22668"/>
    <cellStyle name="Output 3 2 8 2 2" xfId="32348"/>
    <cellStyle name="Output 3 2 8 3" xfId="20022"/>
    <cellStyle name="Output 3 2 8 3 2" xfId="29702"/>
    <cellStyle name="Output 3 2 8 4" xfId="19306"/>
    <cellStyle name="Output 3 2 8 4 2" xfId="28986"/>
    <cellStyle name="Output 3 2 8 5" xfId="25685"/>
    <cellStyle name="Output 3 2 9" xfId="21668"/>
    <cellStyle name="Output 3 2 9 2" xfId="31348"/>
    <cellStyle name="Output 3 3" xfId="16015"/>
    <cellStyle name="Output 3 3 10" xfId="25625"/>
    <cellStyle name="Output 3 3 2" xfId="16287"/>
    <cellStyle name="Output 3 3 2 2" xfId="16757"/>
    <cellStyle name="Output 3 3 2 2 2" xfId="17627"/>
    <cellStyle name="Output 3 3 2 2 2 2" xfId="23187"/>
    <cellStyle name="Output 3 3 2 2 2 2 2" xfId="32867"/>
    <cellStyle name="Output 3 3 2 2 2 3" xfId="18794"/>
    <cellStyle name="Output 3 3 2 2 2 3 2" xfId="28474"/>
    <cellStyle name="Output 3 3 2 2 2 4" xfId="19101"/>
    <cellStyle name="Output 3 3 2 2 2 4 2" xfId="28781"/>
    <cellStyle name="Output 3 3 2 2 2 5" xfId="27109"/>
    <cellStyle name="Output 3 3 2 2 2 6" xfId="27311"/>
    <cellStyle name="Output 3 3 2 2 3" xfId="18308"/>
    <cellStyle name="Output 3 3 2 2 3 2" xfId="23868"/>
    <cellStyle name="Output 3 3 2 2 3 2 2" xfId="33548"/>
    <cellStyle name="Output 3 3 2 2 3 3" xfId="18373"/>
    <cellStyle name="Output 3 3 2 2 3 3 2" xfId="28053"/>
    <cellStyle name="Output 3 3 2 2 3 4" xfId="24841"/>
    <cellStyle name="Output 3 3 2 2 3 4 2" xfId="34521"/>
    <cellStyle name="Output 3 3 2 2 3 5" xfId="27992"/>
    <cellStyle name="Output 3 3 2 2 4" xfId="22363"/>
    <cellStyle name="Output 3 3 2 2 4 2" xfId="32043"/>
    <cellStyle name="Output 3 3 2 2 5" xfId="20131"/>
    <cellStyle name="Output 3 3 2 2 5 2" xfId="29811"/>
    <cellStyle name="Output 3 3 2 2 6" xfId="21045"/>
    <cellStyle name="Output 3 3 2 2 6 2" xfId="30725"/>
    <cellStyle name="Output 3 3 2 2 7" xfId="25300"/>
    <cellStyle name="Output 3 3 2 3" xfId="16623"/>
    <cellStyle name="Output 3 3 2 3 2" xfId="17391"/>
    <cellStyle name="Output 3 3 2 3 2 2" xfId="22951"/>
    <cellStyle name="Output 3 3 2 3 2 2 2" xfId="32631"/>
    <cellStyle name="Output 3 3 2 3 2 3" xfId="20437"/>
    <cellStyle name="Output 3 3 2 3 2 3 2" xfId="30117"/>
    <cellStyle name="Output 3 3 2 3 2 4" xfId="21627"/>
    <cellStyle name="Output 3 3 2 3 2 4 2" xfId="31307"/>
    <cellStyle name="Output 3 3 2 3 2 5" xfId="26873"/>
    <cellStyle name="Output 3 3 2 3 2 6" xfId="25121"/>
    <cellStyle name="Output 3 3 2 3 3" xfId="18072"/>
    <cellStyle name="Output 3 3 2 3 3 2" xfId="23632"/>
    <cellStyle name="Output 3 3 2 3 3 2 2" xfId="33312"/>
    <cellStyle name="Output 3 3 2 3 3 3" xfId="18447"/>
    <cellStyle name="Output 3 3 2 3 3 3 2" xfId="28127"/>
    <cellStyle name="Output 3 3 2 3 3 4" xfId="25010"/>
    <cellStyle name="Output 3 3 2 3 3 4 2" xfId="34690"/>
    <cellStyle name="Output 3 3 2 3 3 5" xfId="27756"/>
    <cellStyle name="Output 3 3 2 3 4" xfId="22127"/>
    <cellStyle name="Output 3 3 2 3 4 2" xfId="31807"/>
    <cellStyle name="Output 3 3 2 3 5" xfId="21042"/>
    <cellStyle name="Output 3 3 2 3 5 2" xfId="30722"/>
    <cellStyle name="Output 3 3 2 3 6" xfId="19881"/>
    <cellStyle name="Output 3 3 2 3 6 2" xfId="29561"/>
    <cellStyle name="Output 3 3 2 3 7" xfId="25960"/>
    <cellStyle name="Output 3 3 2 4" xfId="17259"/>
    <cellStyle name="Output 3 3 2 4 2" xfId="22812"/>
    <cellStyle name="Output 3 3 2 4 2 2" xfId="32492"/>
    <cellStyle name="Output 3 3 2 4 3" xfId="21403"/>
    <cellStyle name="Output 3 3 2 4 3 2" xfId="31083"/>
    <cellStyle name="Output 3 3 2 4 4" xfId="20371"/>
    <cellStyle name="Output 3 3 2 4 4 2" xfId="30051"/>
    <cellStyle name="Output 3 3 2 4 5" xfId="26769"/>
    <cellStyle name="Output 3 3 2 4 6" xfId="27195"/>
    <cellStyle name="Output 3 3 2 5" xfId="17802"/>
    <cellStyle name="Output 3 3 2 5 2" xfId="23362"/>
    <cellStyle name="Output 3 3 2 5 2 2" xfId="33042"/>
    <cellStyle name="Output 3 3 2 5 3" xfId="24325"/>
    <cellStyle name="Output 3 3 2 5 3 2" xfId="34005"/>
    <cellStyle name="Output 3 3 2 5 4" xfId="20513"/>
    <cellStyle name="Output 3 3 2 5 4 2" xfId="30193"/>
    <cellStyle name="Output 3 3 2 5 5" xfId="27486"/>
    <cellStyle name="Output 3 3 2 6" xfId="21857"/>
    <cellStyle name="Output 3 3 2 6 2" xfId="31537"/>
    <cellStyle name="Output 3 3 2 7" xfId="21384"/>
    <cellStyle name="Output 3 3 2 7 2" xfId="31064"/>
    <cellStyle name="Output 3 3 2 8" xfId="19729"/>
    <cellStyle name="Output 3 3 2 8 2" xfId="29409"/>
    <cellStyle name="Output 3 3 2 9" xfId="26217"/>
    <cellStyle name="Output 3 3 3" xfId="16175"/>
    <cellStyle name="Output 3 3 3 2" xfId="17515"/>
    <cellStyle name="Output 3 3 3 2 2" xfId="23075"/>
    <cellStyle name="Output 3 3 3 2 2 2" xfId="32755"/>
    <cellStyle name="Output 3 3 3 2 3" xfId="20960"/>
    <cellStyle name="Output 3 3 3 2 3 2" xfId="30640"/>
    <cellStyle name="Output 3 3 3 2 4" xfId="19984"/>
    <cellStyle name="Output 3 3 3 2 4 2" xfId="29664"/>
    <cellStyle name="Output 3 3 3 2 5" xfId="26997"/>
    <cellStyle name="Output 3 3 3 2 6" xfId="25073"/>
    <cellStyle name="Output 3 3 3 3" xfId="18196"/>
    <cellStyle name="Output 3 3 3 3 2" xfId="23756"/>
    <cellStyle name="Output 3 3 3 3 2 2" xfId="33436"/>
    <cellStyle name="Output 3 3 3 3 3" xfId="24187"/>
    <cellStyle name="Output 3 3 3 3 3 2" xfId="33867"/>
    <cellStyle name="Output 3 3 3 3 4" xfId="24786"/>
    <cellStyle name="Output 3 3 3 3 4 2" xfId="34466"/>
    <cellStyle name="Output 3 3 3 3 5" xfId="27880"/>
    <cellStyle name="Output 3 3 3 4" xfId="22251"/>
    <cellStyle name="Output 3 3 3 4 2" xfId="31931"/>
    <cellStyle name="Output 3 3 3 5" xfId="21345"/>
    <cellStyle name="Output 3 3 3 5 2" xfId="31025"/>
    <cellStyle name="Output 3 3 3 6" xfId="19328"/>
    <cellStyle name="Output 3 3 3 6 2" xfId="29008"/>
    <cellStyle name="Output 3 3 3 7" xfId="25477"/>
    <cellStyle name="Output 3 3 4" xfId="16511"/>
    <cellStyle name="Output 3 3 4 2" xfId="16959"/>
    <cellStyle name="Output 3 3 4 2 2" xfId="22512"/>
    <cellStyle name="Output 3 3 4 2 2 2" xfId="32192"/>
    <cellStyle name="Output 3 3 4 2 3" xfId="19394"/>
    <cellStyle name="Output 3 3 4 2 3 2" xfId="29074"/>
    <cellStyle name="Output 3 3 4 2 4" xfId="20152"/>
    <cellStyle name="Output 3 3 4 2 4 2" xfId="29832"/>
    <cellStyle name="Output 3 3 4 2 5" xfId="26494"/>
    <cellStyle name="Output 3 3 4 2 6" xfId="25935"/>
    <cellStyle name="Output 3 3 4 3" xfId="17960"/>
    <cellStyle name="Output 3 3 4 3 2" xfId="23520"/>
    <cellStyle name="Output 3 3 4 3 2 2" xfId="33200"/>
    <cellStyle name="Output 3 3 4 3 3" xfId="19384"/>
    <cellStyle name="Output 3 3 4 3 3 2" xfId="29064"/>
    <cellStyle name="Output 3 3 4 3 4" xfId="19793"/>
    <cellStyle name="Output 3 3 4 3 4 2" xfId="29473"/>
    <cellStyle name="Output 3 3 4 3 5" xfId="27644"/>
    <cellStyle name="Output 3 3 4 4" xfId="22015"/>
    <cellStyle name="Output 3 3 4 4 2" xfId="31695"/>
    <cellStyle name="Output 3 3 4 5" xfId="18558"/>
    <cellStyle name="Output 3 3 4 5 2" xfId="28238"/>
    <cellStyle name="Output 3 3 4 6" xfId="21101"/>
    <cellStyle name="Output 3 3 4 6 2" xfId="30781"/>
    <cellStyle name="Output 3 3 4 7" xfId="25287"/>
    <cellStyle name="Output 3 3 5" xfId="16950"/>
    <cellStyle name="Output 3 3 5 2" xfId="22503"/>
    <cellStyle name="Output 3 3 5 2 2" xfId="32183"/>
    <cellStyle name="Output 3 3 5 3" xfId="21299"/>
    <cellStyle name="Output 3 3 5 3 2" xfId="30979"/>
    <cellStyle name="Output 3 3 5 4" xfId="18715"/>
    <cellStyle name="Output 3 3 5 4 2" xfId="28395"/>
    <cellStyle name="Output 3 3 5 5" xfId="26485"/>
    <cellStyle name="Output 3 3 5 6" xfId="26296"/>
    <cellStyle name="Output 3 3 6" xfId="17690"/>
    <cellStyle name="Output 3 3 6 2" xfId="23250"/>
    <cellStyle name="Output 3 3 6 2 2" xfId="32930"/>
    <cellStyle name="Output 3 3 6 3" xfId="21001"/>
    <cellStyle name="Output 3 3 6 3 2" xfId="30681"/>
    <cellStyle name="Output 3 3 6 4" xfId="20951"/>
    <cellStyle name="Output 3 3 6 4 2" xfId="30631"/>
    <cellStyle name="Output 3 3 6 5" xfId="27374"/>
    <cellStyle name="Output 3 3 7" xfId="21741"/>
    <cellStyle name="Output 3 3 7 2" xfId="31421"/>
    <cellStyle name="Output 3 3 8" xfId="18384"/>
    <cellStyle name="Output 3 3 8 2" xfId="28064"/>
    <cellStyle name="Output 3 3 9" xfId="24110"/>
    <cellStyle name="Output 3 3 9 2" xfId="33790"/>
    <cellStyle name="Output 3 4" xfId="16201"/>
    <cellStyle name="Output 3 4 2" xfId="16706"/>
    <cellStyle name="Output 3 4 2 2" xfId="17541"/>
    <cellStyle name="Output 3 4 2 2 2" xfId="23101"/>
    <cellStyle name="Output 3 4 2 2 2 2" xfId="32781"/>
    <cellStyle name="Output 3 4 2 2 3" xfId="20638"/>
    <cellStyle name="Output 3 4 2 2 3 2" xfId="30318"/>
    <cellStyle name="Output 3 4 2 2 4" xfId="19646"/>
    <cellStyle name="Output 3 4 2 2 4 2" xfId="29326"/>
    <cellStyle name="Output 3 4 2 2 5" xfId="27023"/>
    <cellStyle name="Output 3 4 2 2 6" xfId="25085"/>
    <cellStyle name="Output 3 4 2 3" xfId="18222"/>
    <cellStyle name="Output 3 4 2 3 2" xfId="23782"/>
    <cellStyle name="Output 3 4 2 3 2 2" xfId="33462"/>
    <cellStyle name="Output 3 4 2 3 3" xfId="24455"/>
    <cellStyle name="Output 3 4 2 3 3 2" xfId="34135"/>
    <cellStyle name="Output 3 4 2 3 4" xfId="24940"/>
    <cellStyle name="Output 3 4 2 3 4 2" xfId="34620"/>
    <cellStyle name="Output 3 4 2 3 5" xfId="27906"/>
    <cellStyle name="Output 3 4 2 4" xfId="22277"/>
    <cellStyle name="Output 3 4 2 4 2" xfId="31957"/>
    <cellStyle name="Output 3 4 2 5" xfId="20481"/>
    <cellStyle name="Output 3 4 2 5 2" xfId="30161"/>
    <cellStyle name="Output 3 4 2 6" xfId="24939"/>
    <cellStyle name="Output 3 4 2 6 2" xfId="34619"/>
    <cellStyle name="Output 3 4 2 7" xfId="26007"/>
    <cellStyle name="Output 3 4 3" xfId="16537"/>
    <cellStyle name="Output 3 4 3 2" xfId="16987"/>
    <cellStyle name="Output 3 4 3 2 2" xfId="22540"/>
    <cellStyle name="Output 3 4 3 2 2 2" xfId="32220"/>
    <cellStyle name="Output 3 4 3 2 3" xfId="21650"/>
    <cellStyle name="Output 3 4 3 2 3 2" xfId="31330"/>
    <cellStyle name="Output 3 4 3 2 4" xfId="19559"/>
    <cellStyle name="Output 3 4 3 2 4 2" xfId="29239"/>
    <cellStyle name="Output 3 4 3 2 5" xfId="26522"/>
    <cellStyle name="Output 3 4 3 2 6" xfId="25490"/>
    <cellStyle name="Output 3 4 3 3" xfId="17986"/>
    <cellStyle name="Output 3 4 3 3 2" xfId="23546"/>
    <cellStyle name="Output 3 4 3 3 2 2" xfId="33226"/>
    <cellStyle name="Output 3 4 3 3 3" xfId="19695"/>
    <cellStyle name="Output 3 4 3 3 3 2" xfId="29375"/>
    <cellStyle name="Output 3 4 3 3 4" xfId="21471"/>
    <cellStyle name="Output 3 4 3 3 4 2" xfId="31151"/>
    <cellStyle name="Output 3 4 3 3 5" xfId="27670"/>
    <cellStyle name="Output 3 4 3 4" xfId="22041"/>
    <cellStyle name="Output 3 4 3 4 2" xfId="31721"/>
    <cellStyle name="Output 3 4 3 5" xfId="19370"/>
    <cellStyle name="Output 3 4 3 5 2" xfId="29050"/>
    <cellStyle name="Output 3 4 3 6" xfId="18996"/>
    <cellStyle name="Output 3 4 3 6 2" xfId="28676"/>
    <cellStyle name="Output 3 4 3 7" xfId="25894"/>
    <cellStyle name="Output 3 4 4" xfId="17233"/>
    <cellStyle name="Output 3 4 4 2" xfId="22786"/>
    <cellStyle name="Output 3 4 4 2 2" xfId="32466"/>
    <cellStyle name="Output 3 4 4 3" xfId="18958"/>
    <cellStyle name="Output 3 4 4 3 2" xfId="28638"/>
    <cellStyle name="Output 3 4 4 4" xfId="21621"/>
    <cellStyle name="Output 3 4 4 4 2" xfId="31301"/>
    <cellStyle name="Output 3 4 4 5" xfId="26747"/>
    <cellStyle name="Output 3 4 4 6" xfId="27172"/>
    <cellStyle name="Output 3 4 5" xfId="17716"/>
    <cellStyle name="Output 3 4 5 2" xfId="23276"/>
    <cellStyle name="Output 3 4 5 2 2" xfId="32956"/>
    <cellStyle name="Output 3 4 5 3" xfId="19826"/>
    <cellStyle name="Output 3 4 5 3 2" xfId="29506"/>
    <cellStyle name="Output 3 4 5 4" xfId="20826"/>
    <cellStyle name="Output 3 4 5 4 2" xfId="30506"/>
    <cellStyle name="Output 3 4 5 5" xfId="27400"/>
    <cellStyle name="Output 3 4 6" xfId="21767"/>
    <cellStyle name="Output 3 4 6 2" xfId="31447"/>
    <cellStyle name="Output 3 4 7" xfId="20107"/>
    <cellStyle name="Output 3 4 7 2" xfId="29787"/>
    <cellStyle name="Output 3 4 8" xfId="18650"/>
    <cellStyle name="Output 3 4 8 2" xfId="28330"/>
    <cellStyle name="Output 3 4 9" xfId="25420"/>
    <cellStyle name="Output 3 5" xfId="16409"/>
    <cellStyle name="Output 3 5 2" xfId="17003"/>
    <cellStyle name="Output 3 5 2 2" xfId="22556"/>
    <cellStyle name="Output 3 5 2 2 2" xfId="32236"/>
    <cellStyle name="Output 3 5 2 3" xfId="20829"/>
    <cellStyle name="Output 3 5 2 3 2" xfId="30509"/>
    <cellStyle name="Output 3 5 2 4" xfId="24688"/>
    <cellStyle name="Output 3 5 2 4 2" xfId="34368"/>
    <cellStyle name="Output 3 5 2 5" xfId="26538"/>
    <cellStyle name="Output 3 5 2 6" xfId="25479"/>
    <cellStyle name="Output 3 5 3" xfId="17858"/>
    <cellStyle name="Output 3 5 3 2" xfId="23418"/>
    <cellStyle name="Output 3 5 3 2 2" xfId="33098"/>
    <cellStyle name="Output 3 5 3 3" xfId="20048"/>
    <cellStyle name="Output 3 5 3 3 2" xfId="29728"/>
    <cellStyle name="Output 3 5 3 4" xfId="19170"/>
    <cellStyle name="Output 3 5 3 4 2" xfId="28850"/>
    <cellStyle name="Output 3 5 3 5" xfId="27542"/>
    <cellStyle name="Output 3 5 4" xfId="21913"/>
    <cellStyle name="Output 3 5 4 2" xfId="31593"/>
    <cellStyle name="Output 3 5 5" xfId="19545"/>
    <cellStyle name="Output 3 5 5 2" xfId="29225"/>
    <cellStyle name="Output 3 5 6" xfId="18973"/>
    <cellStyle name="Output 3 5 6 2" xfId="28653"/>
    <cellStyle name="Output 3 5 7" xfId="26170"/>
    <cellStyle name="Output 3 6" xfId="24269"/>
    <cellStyle name="Output 3 6 2" xfId="33949"/>
    <cellStyle name="Output 4" xfId="322"/>
    <cellStyle name="Output 4 2" xfId="15976"/>
    <cellStyle name="Output 4 2 10" xfId="21026"/>
    <cellStyle name="Output 4 2 10 2" xfId="30706"/>
    <cellStyle name="Output 4 2 11" xfId="18972"/>
    <cellStyle name="Output 4 2 11 2" xfId="28652"/>
    <cellStyle name="Output 4 2 12" xfId="25804"/>
    <cellStyle name="Output 4 2 2" xfId="16068"/>
    <cellStyle name="Output 4 2 2 10" xfId="25622"/>
    <cellStyle name="Output 4 2 2 2" xfId="16318"/>
    <cellStyle name="Output 4 2 2 2 2" xfId="16788"/>
    <cellStyle name="Output 4 2 2 2 2 2" xfId="17658"/>
    <cellStyle name="Output 4 2 2 2 2 2 2" xfId="23218"/>
    <cellStyle name="Output 4 2 2 2 2 2 2 2" xfId="32898"/>
    <cellStyle name="Output 4 2 2 2 2 2 3" xfId="22412"/>
    <cellStyle name="Output 4 2 2 2 2 2 3 2" xfId="32092"/>
    <cellStyle name="Output 4 2 2 2 2 2 4" xfId="19203"/>
    <cellStyle name="Output 4 2 2 2 2 2 4 2" xfId="28883"/>
    <cellStyle name="Output 4 2 2 2 2 2 5" xfId="27140"/>
    <cellStyle name="Output 4 2 2 2 2 2 6" xfId="27342"/>
    <cellStyle name="Output 4 2 2 2 2 3" xfId="18339"/>
    <cellStyle name="Output 4 2 2 2 2 3 2" xfId="23899"/>
    <cellStyle name="Output 4 2 2 2 2 3 2 2" xfId="33579"/>
    <cellStyle name="Output 4 2 2 2 2 3 3" xfId="24599"/>
    <cellStyle name="Output 4 2 2 2 2 3 3 2" xfId="34279"/>
    <cellStyle name="Output 4 2 2 2 2 3 4" xfId="24753"/>
    <cellStyle name="Output 4 2 2 2 2 3 4 2" xfId="34433"/>
    <cellStyle name="Output 4 2 2 2 2 3 5" xfId="28023"/>
    <cellStyle name="Output 4 2 2 2 2 4" xfId="22394"/>
    <cellStyle name="Output 4 2 2 2 2 4 2" xfId="32074"/>
    <cellStyle name="Output 4 2 2 2 2 5" xfId="20803"/>
    <cellStyle name="Output 4 2 2 2 2 5 2" xfId="30483"/>
    <cellStyle name="Output 4 2 2 2 2 6" xfId="21397"/>
    <cellStyle name="Output 4 2 2 2 2 6 2" xfId="31077"/>
    <cellStyle name="Output 4 2 2 2 2 7" xfId="25365"/>
    <cellStyle name="Output 4 2 2 2 3" xfId="16654"/>
    <cellStyle name="Output 4 2 2 2 3 2" xfId="17422"/>
    <cellStyle name="Output 4 2 2 2 3 2 2" xfId="22982"/>
    <cellStyle name="Output 4 2 2 2 3 2 2 2" xfId="32662"/>
    <cellStyle name="Output 4 2 2 2 3 2 3" xfId="18664"/>
    <cellStyle name="Output 4 2 2 2 3 2 3 2" xfId="28344"/>
    <cellStyle name="Output 4 2 2 2 3 2 4" xfId="19563"/>
    <cellStyle name="Output 4 2 2 2 3 2 4 2" xfId="29243"/>
    <cellStyle name="Output 4 2 2 2 3 2 5" xfId="26904"/>
    <cellStyle name="Output 4 2 2 2 3 2 6" xfId="25316"/>
    <cellStyle name="Output 4 2 2 2 3 3" xfId="18103"/>
    <cellStyle name="Output 4 2 2 2 3 3 2" xfId="23663"/>
    <cellStyle name="Output 4 2 2 2 3 3 2 2" xfId="33343"/>
    <cellStyle name="Output 4 2 2 2 3 3 3" xfId="21332"/>
    <cellStyle name="Output 4 2 2 2 3 3 3 2" xfId="31012"/>
    <cellStyle name="Output 4 2 2 2 3 3 4" xfId="18383"/>
    <cellStyle name="Output 4 2 2 2 3 3 4 2" xfId="28063"/>
    <cellStyle name="Output 4 2 2 2 3 3 5" xfId="27787"/>
    <cellStyle name="Output 4 2 2 2 3 4" xfId="22158"/>
    <cellStyle name="Output 4 2 2 2 3 4 2" xfId="31838"/>
    <cellStyle name="Output 4 2 2 2 3 5" xfId="18489"/>
    <cellStyle name="Output 4 2 2 2 3 5 2" xfId="28169"/>
    <cellStyle name="Output 4 2 2 2 3 6" xfId="18658"/>
    <cellStyle name="Output 4 2 2 2 3 6 2" xfId="28338"/>
    <cellStyle name="Output 4 2 2 2 3 7" xfId="25981"/>
    <cellStyle name="Output 4 2 2 2 4" xfId="16865"/>
    <cellStyle name="Output 4 2 2 2 4 2" xfId="22418"/>
    <cellStyle name="Output 4 2 2 2 4 2 2" xfId="32098"/>
    <cellStyle name="Output 4 2 2 2 4 3" xfId="21424"/>
    <cellStyle name="Output 4 2 2 2 4 3 2" xfId="31104"/>
    <cellStyle name="Output 4 2 2 2 4 4" xfId="20102"/>
    <cellStyle name="Output 4 2 2 2 4 4 2" xfId="29782"/>
    <cellStyle name="Output 4 2 2 2 4 5" xfId="26400"/>
    <cellStyle name="Output 4 2 2 2 4 6" xfId="26191"/>
    <cellStyle name="Output 4 2 2 2 5" xfId="17833"/>
    <cellStyle name="Output 4 2 2 2 5 2" xfId="23393"/>
    <cellStyle name="Output 4 2 2 2 5 2 2" xfId="33073"/>
    <cellStyle name="Output 4 2 2 2 5 3" xfId="24270"/>
    <cellStyle name="Output 4 2 2 2 5 3 2" xfId="33950"/>
    <cellStyle name="Output 4 2 2 2 5 4" xfId="19286"/>
    <cellStyle name="Output 4 2 2 2 5 4 2" xfId="28966"/>
    <cellStyle name="Output 4 2 2 2 5 5" xfId="27517"/>
    <cellStyle name="Output 4 2 2 2 6" xfId="21888"/>
    <cellStyle name="Output 4 2 2 2 6 2" xfId="31568"/>
    <cellStyle name="Output 4 2 2 2 7" xfId="20629"/>
    <cellStyle name="Output 4 2 2 2 7 2" xfId="30309"/>
    <cellStyle name="Output 4 2 2 2 8" xfId="18775"/>
    <cellStyle name="Output 4 2 2 2 8 2" xfId="28455"/>
    <cellStyle name="Output 4 2 2 2 9" xfId="25944"/>
    <cellStyle name="Output 4 2 2 3" xfId="16257"/>
    <cellStyle name="Output 4 2 2 3 2" xfId="17597"/>
    <cellStyle name="Output 4 2 2 3 2 2" xfId="23157"/>
    <cellStyle name="Output 4 2 2 3 2 2 2" xfId="32837"/>
    <cellStyle name="Output 4 2 2 3 2 3" xfId="20491"/>
    <cellStyle name="Output 4 2 2 3 2 3 2" xfId="30171"/>
    <cellStyle name="Output 4 2 2 3 2 4" xfId="18395"/>
    <cellStyle name="Output 4 2 2 3 2 4 2" xfId="28075"/>
    <cellStyle name="Output 4 2 2 3 2 5" xfId="27079"/>
    <cellStyle name="Output 4 2 2 3 2 6" xfId="27281"/>
    <cellStyle name="Output 4 2 2 3 3" xfId="18278"/>
    <cellStyle name="Output 4 2 2 3 3 2" xfId="23838"/>
    <cellStyle name="Output 4 2 2 3 3 2 2" xfId="33518"/>
    <cellStyle name="Output 4 2 2 3 3 3" xfId="24400"/>
    <cellStyle name="Output 4 2 2 3 3 3 2" xfId="34080"/>
    <cellStyle name="Output 4 2 2 3 3 4" xfId="19631"/>
    <cellStyle name="Output 4 2 2 3 3 4 2" xfId="29311"/>
    <cellStyle name="Output 4 2 2 3 3 5" xfId="27962"/>
    <cellStyle name="Output 4 2 2 3 4" xfId="22333"/>
    <cellStyle name="Output 4 2 2 3 4 2" xfId="32013"/>
    <cellStyle name="Output 4 2 2 3 5" xfId="20245"/>
    <cellStyle name="Output 4 2 2 3 5 2" xfId="29925"/>
    <cellStyle name="Output 4 2 2 3 6" xfId="21269"/>
    <cellStyle name="Output 4 2 2 3 6 2" xfId="30949"/>
    <cellStyle name="Output 4 2 2 3 7" xfId="25948"/>
    <cellStyle name="Output 4 2 2 4" xfId="16593"/>
    <cellStyle name="Output 4 2 2 4 2" xfId="17361"/>
    <cellStyle name="Output 4 2 2 4 2 2" xfId="22921"/>
    <cellStyle name="Output 4 2 2 4 2 2 2" xfId="32601"/>
    <cellStyle name="Output 4 2 2 4 2 3" xfId="20325"/>
    <cellStyle name="Output 4 2 2 4 2 3 2" xfId="30005"/>
    <cellStyle name="Output 4 2 2 4 2 4" xfId="24983"/>
    <cellStyle name="Output 4 2 2 4 2 4 2" xfId="34663"/>
    <cellStyle name="Output 4 2 2 4 2 5" xfId="26843"/>
    <cellStyle name="Output 4 2 2 4 2 6" xfId="25200"/>
    <cellStyle name="Output 4 2 2 4 3" xfId="18042"/>
    <cellStyle name="Output 4 2 2 4 3 2" xfId="23602"/>
    <cellStyle name="Output 4 2 2 4 3 2 2" xfId="33282"/>
    <cellStyle name="Output 4 2 2 4 3 3" xfId="21458"/>
    <cellStyle name="Output 4 2 2 4 3 3 2" xfId="31138"/>
    <cellStyle name="Output 4 2 2 4 3 4" xfId="20478"/>
    <cellStyle name="Output 4 2 2 4 3 4 2" xfId="30158"/>
    <cellStyle name="Output 4 2 2 4 3 5" xfId="27726"/>
    <cellStyle name="Output 4 2 2 4 4" xfId="22097"/>
    <cellStyle name="Output 4 2 2 4 4 2" xfId="31777"/>
    <cellStyle name="Output 4 2 2 4 5" xfId="18913"/>
    <cellStyle name="Output 4 2 2 4 5 2" xfId="28593"/>
    <cellStyle name="Output 4 2 2 4 6" xfId="24341"/>
    <cellStyle name="Output 4 2 2 4 6 2" xfId="34021"/>
    <cellStyle name="Output 4 2 2 4 7" xfId="25843"/>
    <cellStyle name="Output 4 2 2 5" xfId="17302"/>
    <cellStyle name="Output 4 2 2 5 2" xfId="22862"/>
    <cellStyle name="Output 4 2 2 5 2 2" xfId="32542"/>
    <cellStyle name="Output 4 2 2 5 3" xfId="23954"/>
    <cellStyle name="Output 4 2 2 5 3 2" xfId="33634"/>
    <cellStyle name="Output 4 2 2 5 4" xfId="19024"/>
    <cellStyle name="Output 4 2 2 5 4 2" xfId="28704"/>
    <cellStyle name="Output 4 2 2 5 5" xfId="26797"/>
    <cellStyle name="Output 4 2 2 5 6" xfId="27160"/>
    <cellStyle name="Output 4 2 2 6" xfId="17772"/>
    <cellStyle name="Output 4 2 2 6 2" xfId="23332"/>
    <cellStyle name="Output 4 2 2 6 2 2" xfId="33012"/>
    <cellStyle name="Output 4 2 2 6 3" xfId="20100"/>
    <cellStyle name="Output 4 2 2 6 3 2" xfId="29780"/>
    <cellStyle name="Output 4 2 2 6 4" xfId="20845"/>
    <cellStyle name="Output 4 2 2 6 4 2" xfId="30525"/>
    <cellStyle name="Output 4 2 2 6 5" xfId="27456"/>
    <cellStyle name="Output 4 2 2 7" xfId="21825"/>
    <cellStyle name="Output 4 2 2 7 2" xfId="31505"/>
    <cellStyle name="Output 4 2 2 8" xfId="19135"/>
    <cellStyle name="Output 4 2 2 8 2" xfId="28815"/>
    <cellStyle name="Output 4 2 2 9" xfId="24889"/>
    <cellStyle name="Output 4 2 2 9 2" xfId="34569"/>
    <cellStyle name="Output 4 2 3" xfId="16224"/>
    <cellStyle name="Output 4 2 3 2" xfId="16722"/>
    <cellStyle name="Output 4 2 3 2 2" xfId="17564"/>
    <cellStyle name="Output 4 2 3 2 2 2" xfId="23124"/>
    <cellStyle name="Output 4 2 3 2 2 2 2" xfId="32804"/>
    <cellStyle name="Output 4 2 3 2 2 3" xfId="19973"/>
    <cellStyle name="Output 4 2 3 2 2 3 2" xfId="29653"/>
    <cellStyle name="Output 4 2 3 2 2 4" xfId="21618"/>
    <cellStyle name="Output 4 2 3 2 2 4 2" xfId="31298"/>
    <cellStyle name="Output 4 2 3 2 2 5" xfId="27046"/>
    <cellStyle name="Output 4 2 3 2 2 6" xfId="27248"/>
    <cellStyle name="Output 4 2 3 2 3" xfId="18245"/>
    <cellStyle name="Output 4 2 3 2 3 2" xfId="23805"/>
    <cellStyle name="Output 4 2 3 2 3 2 2" xfId="33485"/>
    <cellStyle name="Output 4 2 3 2 3 3" xfId="18801"/>
    <cellStyle name="Output 4 2 3 2 3 3 2" xfId="28481"/>
    <cellStyle name="Output 4 2 3 2 3 4" xfId="24999"/>
    <cellStyle name="Output 4 2 3 2 3 4 2" xfId="34679"/>
    <cellStyle name="Output 4 2 3 2 3 5" xfId="27929"/>
    <cellStyle name="Output 4 2 3 2 4" xfId="22300"/>
    <cellStyle name="Output 4 2 3 2 4 2" xfId="31980"/>
    <cellStyle name="Output 4 2 3 2 5" xfId="20412"/>
    <cellStyle name="Output 4 2 3 2 5 2" xfId="30092"/>
    <cellStyle name="Output 4 2 3 2 6" xfId="24136"/>
    <cellStyle name="Output 4 2 3 2 6 2" xfId="33816"/>
    <cellStyle name="Output 4 2 3 2 7" xfId="25295"/>
    <cellStyle name="Output 4 2 3 3" xfId="16560"/>
    <cellStyle name="Output 4 2 3 3 2" xfId="17131"/>
    <cellStyle name="Output 4 2 3 3 2 2" xfId="22684"/>
    <cellStyle name="Output 4 2 3 3 2 2 2" xfId="32364"/>
    <cellStyle name="Output 4 2 3 3 2 3" xfId="19199"/>
    <cellStyle name="Output 4 2 3 3 2 3 2" xfId="28879"/>
    <cellStyle name="Output 4 2 3 3 2 4" xfId="20279"/>
    <cellStyle name="Output 4 2 3 3 2 4 2" xfId="29959"/>
    <cellStyle name="Output 4 2 3 3 2 5" xfId="26657"/>
    <cellStyle name="Output 4 2 3 3 2 6" xfId="25438"/>
    <cellStyle name="Output 4 2 3 3 3" xfId="18009"/>
    <cellStyle name="Output 4 2 3 3 3 2" xfId="23569"/>
    <cellStyle name="Output 4 2 3 3 3 2 2" xfId="33249"/>
    <cellStyle name="Output 4 2 3 3 3 3" xfId="23935"/>
    <cellStyle name="Output 4 2 3 3 3 3 2" xfId="33615"/>
    <cellStyle name="Output 4 2 3 3 3 4" xfId="18436"/>
    <cellStyle name="Output 4 2 3 3 3 4 2" xfId="28116"/>
    <cellStyle name="Output 4 2 3 3 3 5" xfId="27693"/>
    <cellStyle name="Output 4 2 3 3 4" xfId="22064"/>
    <cellStyle name="Output 4 2 3 3 4 2" xfId="31744"/>
    <cellStyle name="Output 4 2 3 3 5" xfId="18832"/>
    <cellStyle name="Output 4 2 3 3 5 2" xfId="28512"/>
    <cellStyle name="Output 4 2 3 3 6" xfId="20628"/>
    <cellStyle name="Output 4 2 3 3 6 2" xfId="30308"/>
    <cellStyle name="Output 4 2 3 3 7" xfId="26246"/>
    <cellStyle name="Output 4 2 3 4" xfId="17114"/>
    <cellStyle name="Output 4 2 3 4 2" xfId="22667"/>
    <cellStyle name="Output 4 2 3 4 2 2" xfId="32347"/>
    <cellStyle name="Output 4 2 3 4 3" xfId="20730"/>
    <cellStyle name="Output 4 2 3 4 3 2" xfId="30410"/>
    <cellStyle name="Output 4 2 3 4 4" xfId="24752"/>
    <cellStyle name="Output 4 2 3 4 4 2" xfId="34432"/>
    <cellStyle name="Output 4 2 3 4 5" xfId="26642"/>
    <cellStyle name="Output 4 2 3 4 6" xfId="25536"/>
    <cellStyle name="Output 4 2 3 5" xfId="17739"/>
    <cellStyle name="Output 4 2 3 5 2" xfId="23299"/>
    <cellStyle name="Output 4 2 3 5 2 2" xfId="32979"/>
    <cellStyle name="Output 4 2 3 5 3" xfId="20120"/>
    <cellStyle name="Output 4 2 3 5 3 2" xfId="29800"/>
    <cellStyle name="Output 4 2 3 5 4" xfId="19615"/>
    <cellStyle name="Output 4 2 3 5 4 2" xfId="29295"/>
    <cellStyle name="Output 4 2 3 5 5" xfId="27423"/>
    <cellStyle name="Output 4 2 3 6" xfId="21790"/>
    <cellStyle name="Output 4 2 3 6 2" xfId="31470"/>
    <cellStyle name="Output 4 2 3 7" xfId="24012"/>
    <cellStyle name="Output 4 2 3 7 2" xfId="33692"/>
    <cellStyle name="Output 4 2 3 8" xfId="23973"/>
    <cellStyle name="Output 4 2 3 8 2" xfId="33653"/>
    <cellStyle name="Output 4 2 3 9" xfId="26244"/>
    <cellStyle name="Output 4 2 4" xfId="16129"/>
    <cellStyle name="Output 4 2 4 2" xfId="16674"/>
    <cellStyle name="Output 4 2 4 2 2" xfId="17476"/>
    <cellStyle name="Output 4 2 4 2 2 2" xfId="23036"/>
    <cellStyle name="Output 4 2 4 2 2 2 2" xfId="32716"/>
    <cellStyle name="Output 4 2 4 2 2 3" xfId="19830"/>
    <cellStyle name="Output 4 2 4 2 2 3 2" xfId="29510"/>
    <cellStyle name="Output 4 2 4 2 2 4" xfId="19965"/>
    <cellStyle name="Output 4 2 4 2 2 4 2" xfId="29645"/>
    <cellStyle name="Output 4 2 4 2 2 5" xfId="26958"/>
    <cellStyle name="Output 4 2 4 2 2 6" xfId="25185"/>
    <cellStyle name="Output 4 2 4 2 3" xfId="18157"/>
    <cellStyle name="Output 4 2 4 2 3 2" xfId="23717"/>
    <cellStyle name="Output 4 2 4 2 3 2 2" xfId="33397"/>
    <cellStyle name="Output 4 2 4 2 3 3" xfId="24061"/>
    <cellStyle name="Output 4 2 4 2 3 3 2" xfId="33741"/>
    <cellStyle name="Output 4 2 4 2 3 4" xfId="24954"/>
    <cellStyle name="Output 4 2 4 2 3 4 2" xfId="34634"/>
    <cellStyle name="Output 4 2 4 2 3 5" xfId="27841"/>
    <cellStyle name="Output 4 2 4 2 4" xfId="22212"/>
    <cellStyle name="Output 4 2 4 2 4 2" xfId="31892"/>
    <cellStyle name="Output 4 2 4 2 5" xfId="21081"/>
    <cellStyle name="Output 4 2 4 2 5 2" xfId="30761"/>
    <cellStyle name="Output 4 2 4 2 6" xfId="19762"/>
    <cellStyle name="Output 4 2 4 2 6 2" xfId="29442"/>
    <cellStyle name="Output 4 2 4 2 7" xfId="25655"/>
    <cellStyle name="Output 4 2 4 3" xfId="16472"/>
    <cellStyle name="Output 4 2 4 3 2" xfId="17048"/>
    <cellStyle name="Output 4 2 4 3 2 2" xfId="22601"/>
    <cellStyle name="Output 4 2 4 3 2 2 2" xfId="32281"/>
    <cellStyle name="Output 4 2 4 3 2 3" xfId="19980"/>
    <cellStyle name="Output 4 2 4 3 2 3 2" xfId="29660"/>
    <cellStyle name="Output 4 2 4 3 2 4" xfId="24368"/>
    <cellStyle name="Output 4 2 4 3 2 4 2" xfId="34048"/>
    <cellStyle name="Output 4 2 4 3 2 5" xfId="26583"/>
    <cellStyle name="Output 4 2 4 3 2 6" xfId="25628"/>
    <cellStyle name="Output 4 2 4 3 3" xfId="17921"/>
    <cellStyle name="Output 4 2 4 3 3 2" xfId="23481"/>
    <cellStyle name="Output 4 2 4 3 3 2 2" xfId="33161"/>
    <cellStyle name="Output 4 2 4 3 3 3" xfId="19701"/>
    <cellStyle name="Output 4 2 4 3 3 3 2" xfId="29381"/>
    <cellStyle name="Output 4 2 4 3 3 4" xfId="20473"/>
    <cellStyle name="Output 4 2 4 3 3 4 2" xfId="30153"/>
    <cellStyle name="Output 4 2 4 3 3 5" xfId="27605"/>
    <cellStyle name="Output 4 2 4 3 4" xfId="21976"/>
    <cellStyle name="Output 4 2 4 3 4 2" xfId="31656"/>
    <cellStyle name="Output 4 2 4 3 5" xfId="21464"/>
    <cellStyle name="Output 4 2 4 3 5 2" xfId="31144"/>
    <cellStyle name="Output 4 2 4 3 6" xfId="18724"/>
    <cellStyle name="Output 4 2 4 3 6 2" xfId="28404"/>
    <cellStyle name="Output 4 2 4 3 7" xfId="26303"/>
    <cellStyle name="Output 4 2 4 4" xfId="17232"/>
    <cellStyle name="Output 4 2 4 4 2" xfId="22785"/>
    <cellStyle name="Output 4 2 4 4 2 2" xfId="32465"/>
    <cellStyle name="Output 4 2 4 4 3" xfId="21512"/>
    <cellStyle name="Output 4 2 4 4 3 2" xfId="31192"/>
    <cellStyle name="Output 4 2 4 4 4" xfId="19052"/>
    <cellStyle name="Output 4 2 4 4 4 2" xfId="28732"/>
    <cellStyle name="Output 4 2 4 4 5" xfId="26746"/>
    <cellStyle name="Output 4 2 4 4 6" xfId="25314"/>
    <cellStyle name="Output 4 2 4 5" xfId="17090"/>
    <cellStyle name="Output 4 2 4 5 2" xfId="22643"/>
    <cellStyle name="Output 4 2 4 5 2 2" xfId="32323"/>
    <cellStyle name="Output 4 2 4 5 3" xfId="19614"/>
    <cellStyle name="Output 4 2 4 5 3 2" xfId="29294"/>
    <cellStyle name="Output 4 2 4 5 4" xfId="20908"/>
    <cellStyle name="Output 4 2 4 5 4 2" xfId="30588"/>
    <cellStyle name="Output 4 2 4 5 5" xfId="25735"/>
    <cellStyle name="Output 4 2 4 6" xfId="21697"/>
    <cellStyle name="Output 4 2 4 6 2" xfId="31377"/>
    <cellStyle name="Output 4 2 4 7" xfId="19260"/>
    <cellStyle name="Output 4 2 4 7 2" xfId="28940"/>
    <cellStyle name="Output 4 2 4 8" xfId="21365"/>
    <cellStyle name="Output 4 2 4 8 2" xfId="31045"/>
    <cellStyle name="Output 4 2 4 9" xfId="25487"/>
    <cellStyle name="Output 4 2 5" xfId="16105"/>
    <cellStyle name="Output 4 2 5 2" xfId="17452"/>
    <cellStyle name="Output 4 2 5 2 2" xfId="23012"/>
    <cellStyle name="Output 4 2 5 2 2 2" xfId="32692"/>
    <cellStyle name="Output 4 2 5 2 3" xfId="21396"/>
    <cellStyle name="Output 4 2 5 2 3 2" xfId="31076"/>
    <cellStyle name="Output 4 2 5 2 4" xfId="24185"/>
    <cellStyle name="Output 4 2 5 2 4 2" xfId="33865"/>
    <cellStyle name="Output 4 2 5 2 5" xfId="26934"/>
    <cellStyle name="Output 4 2 5 2 6" xfId="25078"/>
    <cellStyle name="Output 4 2 5 3" xfId="18133"/>
    <cellStyle name="Output 4 2 5 3 2" xfId="23693"/>
    <cellStyle name="Output 4 2 5 3 2 2" xfId="33373"/>
    <cellStyle name="Output 4 2 5 3 3" xfId="24250"/>
    <cellStyle name="Output 4 2 5 3 3 2" xfId="33930"/>
    <cellStyle name="Output 4 2 5 3 4" xfId="20912"/>
    <cellStyle name="Output 4 2 5 3 4 2" xfId="30592"/>
    <cellStyle name="Output 4 2 5 3 5" xfId="27817"/>
    <cellStyle name="Output 4 2 5 4" xfId="22188"/>
    <cellStyle name="Output 4 2 5 4 2" xfId="31868"/>
    <cellStyle name="Output 4 2 5 5" xfId="24218"/>
    <cellStyle name="Output 4 2 5 5 2" xfId="33898"/>
    <cellStyle name="Output 4 2 5 6" xfId="19929"/>
    <cellStyle name="Output 4 2 5 6 2" xfId="29609"/>
    <cellStyle name="Output 4 2 5 7" xfId="25461"/>
    <cellStyle name="Output 4 2 6" xfId="16448"/>
    <cellStyle name="Output 4 2 6 2" xfId="16920"/>
    <cellStyle name="Output 4 2 6 2 2" xfId="22473"/>
    <cellStyle name="Output 4 2 6 2 2 2" xfId="32153"/>
    <cellStyle name="Output 4 2 6 2 3" xfId="20626"/>
    <cellStyle name="Output 4 2 6 2 3 2" xfId="30306"/>
    <cellStyle name="Output 4 2 6 2 4" xfId="20615"/>
    <cellStyle name="Output 4 2 6 2 4 2" xfId="30295"/>
    <cellStyle name="Output 4 2 6 2 5" xfId="26455"/>
    <cellStyle name="Output 4 2 6 2 6" xfId="26177"/>
    <cellStyle name="Output 4 2 6 3" xfId="17897"/>
    <cellStyle name="Output 4 2 6 3 2" xfId="23457"/>
    <cellStyle name="Output 4 2 6 3 2 2" xfId="33137"/>
    <cellStyle name="Output 4 2 6 3 3" xfId="21108"/>
    <cellStyle name="Output 4 2 6 3 3 2" xfId="30788"/>
    <cellStyle name="Output 4 2 6 3 4" xfId="18372"/>
    <cellStyle name="Output 4 2 6 3 4 2" xfId="28052"/>
    <cellStyle name="Output 4 2 6 3 5" xfId="27581"/>
    <cellStyle name="Output 4 2 6 4" xfId="21952"/>
    <cellStyle name="Output 4 2 6 4 2" xfId="31632"/>
    <cellStyle name="Output 4 2 6 5" xfId="19911"/>
    <cellStyle name="Output 4 2 6 5 2" xfId="29591"/>
    <cellStyle name="Output 4 2 6 6" xfId="24574"/>
    <cellStyle name="Output 4 2 6 6 2" xfId="34254"/>
    <cellStyle name="Output 4 2 6 7" xfId="25270"/>
    <cellStyle name="Output 4 2 7" xfId="17055"/>
    <cellStyle name="Output 4 2 7 2" xfId="22608"/>
    <cellStyle name="Output 4 2 7 2 2" xfId="32288"/>
    <cellStyle name="Output 4 2 7 3" xfId="20350"/>
    <cellStyle name="Output 4 2 7 3 2" xfId="30030"/>
    <cellStyle name="Output 4 2 7 4" xfId="20321"/>
    <cellStyle name="Output 4 2 7 4 2" xfId="30001"/>
    <cellStyle name="Output 4 2 7 5" xfId="26590"/>
    <cellStyle name="Output 4 2 7 6" xfId="25929"/>
    <cellStyle name="Output 4 2 8" xfId="17285"/>
    <cellStyle name="Output 4 2 8 2" xfId="22840"/>
    <cellStyle name="Output 4 2 8 2 2" xfId="32520"/>
    <cellStyle name="Output 4 2 8 3" xfId="20308"/>
    <cellStyle name="Output 4 2 8 3 2" xfId="29988"/>
    <cellStyle name="Output 4 2 8 4" xfId="24740"/>
    <cellStyle name="Output 4 2 8 4 2" xfId="34420"/>
    <cellStyle name="Output 4 2 8 5" xfId="26318"/>
    <cellStyle name="Output 4 2 9" xfId="21673"/>
    <cellStyle name="Output 4 2 9 2" xfId="31353"/>
    <cellStyle name="Output 4 3" xfId="16021"/>
    <cellStyle name="Output 4 3 10" xfId="26190"/>
    <cellStyle name="Output 4 3 2" xfId="16293"/>
    <cellStyle name="Output 4 3 2 2" xfId="16763"/>
    <cellStyle name="Output 4 3 2 2 2" xfId="17633"/>
    <cellStyle name="Output 4 3 2 2 2 2" xfId="23193"/>
    <cellStyle name="Output 4 3 2 2 2 2 2" xfId="32873"/>
    <cellStyle name="Output 4 3 2 2 2 3" xfId="19877"/>
    <cellStyle name="Output 4 3 2 2 2 3 2" xfId="29557"/>
    <cellStyle name="Output 4 3 2 2 2 4" xfId="20345"/>
    <cellStyle name="Output 4 3 2 2 2 4 2" xfId="30025"/>
    <cellStyle name="Output 4 3 2 2 2 5" xfId="27115"/>
    <cellStyle name="Output 4 3 2 2 2 6" xfId="27317"/>
    <cellStyle name="Output 4 3 2 2 3" xfId="18314"/>
    <cellStyle name="Output 4 3 2 2 3 2" xfId="23874"/>
    <cellStyle name="Output 4 3 2 2 3 2 2" xfId="33554"/>
    <cellStyle name="Output 4 3 2 2 3 3" xfId="24232"/>
    <cellStyle name="Output 4 3 2 2 3 3 2" xfId="33912"/>
    <cellStyle name="Output 4 3 2 2 3 4" xfId="21390"/>
    <cellStyle name="Output 4 3 2 2 3 4 2" xfId="31070"/>
    <cellStyle name="Output 4 3 2 2 3 5" xfId="27998"/>
    <cellStyle name="Output 4 3 2 2 4" xfId="22369"/>
    <cellStyle name="Output 4 3 2 2 4 2" xfId="32049"/>
    <cellStyle name="Output 4 3 2 2 5" xfId="20684"/>
    <cellStyle name="Output 4 3 2 2 5 2" xfId="30364"/>
    <cellStyle name="Output 4 3 2 2 6" xfId="18814"/>
    <cellStyle name="Output 4 3 2 2 6 2" xfId="28494"/>
    <cellStyle name="Output 4 3 2 2 7" xfId="25528"/>
    <cellStyle name="Output 4 3 2 3" xfId="16629"/>
    <cellStyle name="Output 4 3 2 3 2" xfId="17397"/>
    <cellStyle name="Output 4 3 2 3 2 2" xfId="22957"/>
    <cellStyle name="Output 4 3 2 3 2 2 2" xfId="32637"/>
    <cellStyle name="Output 4 3 2 3 2 3" xfId="24078"/>
    <cellStyle name="Output 4 3 2 3 2 3 2" xfId="33758"/>
    <cellStyle name="Output 4 3 2 3 2 4" xfId="18788"/>
    <cellStyle name="Output 4 3 2 3 2 4 2" xfId="28468"/>
    <cellStyle name="Output 4 3 2 3 2 5" xfId="26879"/>
    <cellStyle name="Output 4 3 2 3 2 6" xfId="25162"/>
    <cellStyle name="Output 4 3 2 3 3" xfId="18078"/>
    <cellStyle name="Output 4 3 2 3 3 2" xfId="23638"/>
    <cellStyle name="Output 4 3 2 3 3 2 2" xfId="33318"/>
    <cellStyle name="Output 4 3 2 3 3 3" xfId="18907"/>
    <cellStyle name="Output 4 3 2 3 3 3 2" xfId="28587"/>
    <cellStyle name="Output 4 3 2 3 3 4" xfId="24960"/>
    <cellStyle name="Output 4 3 2 3 3 4 2" xfId="34640"/>
    <cellStyle name="Output 4 3 2 3 3 5" xfId="27762"/>
    <cellStyle name="Output 4 3 2 3 4" xfId="22133"/>
    <cellStyle name="Output 4 3 2 3 4 2" xfId="31813"/>
    <cellStyle name="Output 4 3 2 3 5" xfId="19064"/>
    <cellStyle name="Output 4 3 2 3 5 2" xfId="28744"/>
    <cellStyle name="Output 4 3 2 3 6" xfId="19759"/>
    <cellStyle name="Output 4 3 2 3 6 2" xfId="29439"/>
    <cellStyle name="Output 4 3 2 3 7" xfId="25419"/>
    <cellStyle name="Output 4 3 2 4" xfId="17305"/>
    <cellStyle name="Output 4 3 2 4 2" xfId="22865"/>
    <cellStyle name="Output 4 3 2 4 2 2" xfId="32545"/>
    <cellStyle name="Output 4 3 2 4 3" xfId="21243"/>
    <cellStyle name="Output 4 3 2 4 3 2" xfId="30923"/>
    <cellStyle name="Output 4 3 2 4 4" xfId="18990"/>
    <cellStyle name="Output 4 3 2 4 4 2" xfId="28670"/>
    <cellStyle name="Output 4 3 2 4 5" xfId="26799"/>
    <cellStyle name="Output 4 3 2 4 6" xfId="27220"/>
    <cellStyle name="Output 4 3 2 5" xfId="17808"/>
    <cellStyle name="Output 4 3 2 5 2" xfId="23368"/>
    <cellStyle name="Output 4 3 2 5 2 2" xfId="33048"/>
    <cellStyle name="Output 4 3 2 5 3" xfId="24575"/>
    <cellStyle name="Output 4 3 2 5 3 2" xfId="34255"/>
    <cellStyle name="Output 4 3 2 5 4" xfId="18722"/>
    <cellStyle name="Output 4 3 2 5 4 2" xfId="28402"/>
    <cellStyle name="Output 4 3 2 5 5" xfId="27492"/>
    <cellStyle name="Output 4 3 2 6" xfId="21863"/>
    <cellStyle name="Output 4 3 2 6 2" xfId="31543"/>
    <cellStyle name="Output 4 3 2 7" xfId="20254"/>
    <cellStyle name="Output 4 3 2 7 2" xfId="29934"/>
    <cellStyle name="Output 4 3 2 8" xfId="19645"/>
    <cellStyle name="Output 4 3 2 8 2" xfId="29325"/>
    <cellStyle name="Output 4 3 2 9" xfId="26018"/>
    <cellStyle name="Output 4 3 3" xfId="16182"/>
    <cellStyle name="Output 4 3 3 2" xfId="17522"/>
    <cellStyle name="Output 4 3 3 2 2" xfId="23082"/>
    <cellStyle name="Output 4 3 3 2 2 2" xfId="32762"/>
    <cellStyle name="Output 4 3 3 2 3" xfId="19275"/>
    <cellStyle name="Output 4 3 3 2 3 2" xfId="28955"/>
    <cellStyle name="Output 4 3 3 2 4" xfId="19874"/>
    <cellStyle name="Output 4 3 3 2 4 2" xfId="29554"/>
    <cellStyle name="Output 4 3 3 2 5" xfId="27004"/>
    <cellStyle name="Output 4 3 3 2 6" xfId="25147"/>
    <cellStyle name="Output 4 3 3 3" xfId="18203"/>
    <cellStyle name="Output 4 3 3 3 2" xfId="23763"/>
    <cellStyle name="Output 4 3 3 3 2 2" xfId="33443"/>
    <cellStyle name="Output 4 3 3 3 3" xfId="18408"/>
    <cellStyle name="Output 4 3 3 3 3 2" xfId="28088"/>
    <cellStyle name="Output 4 3 3 3 4" xfId="24922"/>
    <cellStyle name="Output 4 3 3 3 4 2" xfId="34602"/>
    <cellStyle name="Output 4 3 3 3 5" xfId="27887"/>
    <cellStyle name="Output 4 3 3 4" xfId="22258"/>
    <cellStyle name="Output 4 3 3 4 2" xfId="31938"/>
    <cellStyle name="Output 4 3 3 5" xfId="21315"/>
    <cellStyle name="Output 4 3 3 5 2" xfId="30995"/>
    <cellStyle name="Output 4 3 3 6" xfId="20123"/>
    <cellStyle name="Output 4 3 3 6 2" xfId="29803"/>
    <cellStyle name="Output 4 3 3 7" xfId="25676"/>
    <cellStyle name="Output 4 3 4" xfId="16518"/>
    <cellStyle name="Output 4 3 4 2" xfId="17020"/>
    <cellStyle name="Output 4 3 4 2 2" xfId="22573"/>
    <cellStyle name="Output 4 3 4 2 2 2" xfId="32253"/>
    <cellStyle name="Output 4 3 4 2 3" xfId="18450"/>
    <cellStyle name="Output 4 3 4 2 3 2" xfId="28130"/>
    <cellStyle name="Output 4 3 4 2 4" xfId="19037"/>
    <cellStyle name="Output 4 3 4 2 4 2" xfId="28717"/>
    <cellStyle name="Output 4 3 4 2 5" xfId="26555"/>
    <cellStyle name="Output 4 3 4 2 6" xfId="25307"/>
    <cellStyle name="Output 4 3 4 3" xfId="17967"/>
    <cellStyle name="Output 4 3 4 3 2" xfId="23527"/>
    <cellStyle name="Output 4 3 4 3 2 2" xfId="33207"/>
    <cellStyle name="Output 4 3 4 3 3" xfId="16848"/>
    <cellStyle name="Output 4 3 4 3 3 2" xfId="25637"/>
    <cellStyle name="Output 4 3 4 3 4" xfId="24701"/>
    <cellStyle name="Output 4 3 4 3 4 2" xfId="34381"/>
    <cellStyle name="Output 4 3 4 3 5" xfId="27651"/>
    <cellStyle name="Output 4 3 4 4" xfId="22022"/>
    <cellStyle name="Output 4 3 4 4 2" xfId="31702"/>
    <cellStyle name="Output 4 3 4 5" xfId="19449"/>
    <cellStyle name="Output 4 3 4 5 2" xfId="29129"/>
    <cellStyle name="Output 4 3 4 6" xfId="19845"/>
    <cellStyle name="Output 4 3 4 6 2" xfId="29525"/>
    <cellStyle name="Output 4 3 4 7" xfId="25706"/>
    <cellStyle name="Output 4 3 5" xfId="17141"/>
    <cellStyle name="Output 4 3 5 2" xfId="22694"/>
    <cellStyle name="Output 4 3 5 2 2" xfId="32374"/>
    <cellStyle name="Output 4 3 5 3" xfId="18636"/>
    <cellStyle name="Output 4 3 5 3 2" xfId="28316"/>
    <cellStyle name="Output 4 3 5 4" xfId="24542"/>
    <cellStyle name="Output 4 3 5 4 2" xfId="34222"/>
    <cellStyle name="Output 4 3 5 5" xfId="26667"/>
    <cellStyle name="Output 4 3 5 6" xfId="25224"/>
    <cellStyle name="Output 4 3 6" xfId="17697"/>
    <cellStyle name="Output 4 3 6 2" xfId="23257"/>
    <cellStyle name="Output 4 3 6 2 2" xfId="32937"/>
    <cellStyle name="Output 4 3 6 3" xfId="23934"/>
    <cellStyle name="Output 4 3 6 3 2" xfId="33614"/>
    <cellStyle name="Output 4 3 6 4" xfId="21545"/>
    <cellStyle name="Output 4 3 6 4 2" xfId="31225"/>
    <cellStyle name="Output 4 3 6 5" xfId="27381"/>
    <cellStyle name="Output 4 3 7" xfId="21748"/>
    <cellStyle name="Output 4 3 7 2" xfId="31428"/>
    <cellStyle name="Output 4 3 8" xfId="19347"/>
    <cellStyle name="Output 4 3 8 2" xfId="29027"/>
    <cellStyle name="Output 4 3 9" xfId="24893"/>
    <cellStyle name="Output 4 3 9 2" xfId="34573"/>
    <cellStyle name="Output 4 4" xfId="16211"/>
    <cellStyle name="Output 4 4 2" xfId="16712"/>
    <cellStyle name="Output 4 4 2 2" xfId="17551"/>
    <cellStyle name="Output 4 4 2 2 2" xfId="23111"/>
    <cellStyle name="Output 4 4 2 2 2 2" xfId="32791"/>
    <cellStyle name="Output 4 4 2 2 3" xfId="18939"/>
    <cellStyle name="Output 4 4 2 2 3 2" xfId="28619"/>
    <cellStyle name="Output 4 4 2 2 4" xfId="25034"/>
    <cellStyle name="Output 4 4 2 2 4 2" xfId="34714"/>
    <cellStyle name="Output 4 4 2 2 5" xfId="27033"/>
    <cellStyle name="Output 4 4 2 2 6" xfId="27235"/>
    <cellStyle name="Output 4 4 2 3" xfId="18232"/>
    <cellStyle name="Output 4 4 2 3 2" xfId="23792"/>
    <cellStyle name="Output 4 4 2 3 2 2" xfId="33472"/>
    <cellStyle name="Output 4 4 2 3 3" xfId="23910"/>
    <cellStyle name="Output 4 4 2 3 3 2" xfId="33590"/>
    <cellStyle name="Output 4 4 2 3 4" xfId="24747"/>
    <cellStyle name="Output 4 4 2 3 4 2" xfId="34427"/>
    <cellStyle name="Output 4 4 2 3 5" xfId="27916"/>
    <cellStyle name="Output 4 4 2 4" xfId="22287"/>
    <cellStyle name="Output 4 4 2 4 2" xfId="31967"/>
    <cellStyle name="Output 4 4 2 5" xfId="20019"/>
    <cellStyle name="Output 4 4 2 5 2" xfId="29699"/>
    <cellStyle name="Output 4 4 2 6" xfId="20253"/>
    <cellStyle name="Output 4 4 2 6 2" xfId="29933"/>
    <cellStyle name="Output 4 4 2 7" xfId="25845"/>
    <cellStyle name="Output 4 4 3" xfId="16547"/>
    <cellStyle name="Output 4 4 3 2" xfId="16955"/>
    <cellStyle name="Output 4 4 3 2 2" xfId="22508"/>
    <cellStyle name="Output 4 4 3 2 2 2" xfId="32188"/>
    <cellStyle name="Output 4 4 3 2 3" xfId="19896"/>
    <cellStyle name="Output 4 4 3 2 3 2" xfId="29576"/>
    <cellStyle name="Output 4 4 3 2 4" xfId="19114"/>
    <cellStyle name="Output 4 4 3 2 4 2" xfId="28794"/>
    <cellStyle name="Output 4 4 3 2 5" xfId="26490"/>
    <cellStyle name="Output 4 4 3 2 6" xfId="25496"/>
    <cellStyle name="Output 4 4 3 3" xfId="17996"/>
    <cellStyle name="Output 4 4 3 3 2" xfId="23556"/>
    <cellStyle name="Output 4 4 3 3 2 2" xfId="33236"/>
    <cellStyle name="Output 4 4 3 3 3" xfId="19510"/>
    <cellStyle name="Output 4 4 3 3 3 2" xfId="29190"/>
    <cellStyle name="Output 4 4 3 3 4" xfId="19529"/>
    <cellStyle name="Output 4 4 3 3 4 2" xfId="29209"/>
    <cellStyle name="Output 4 4 3 3 5" xfId="27680"/>
    <cellStyle name="Output 4 4 3 4" xfId="22051"/>
    <cellStyle name="Output 4 4 3 4 2" xfId="31731"/>
    <cellStyle name="Output 4 4 3 5" xfId="20860"/>
    <cellStyle name="Output 4 4 3 5 2" xfId="30540"/>
    <cellStyle name="Output 4 4 3 6" xfId="19756"/>
    <cellStyle name="Output 4 4 3 6 2" xfId="29436"/>
    <cellStyle name="Output 4 4 3 7" xfId="26083"/>
    <cellStyle name="Output 4 4 4" xfId="17216"/>
    <cellStyle name="Output 4 4 4 2" xfId="22769"/>
    <cellStyle name="Output 4 4 4 2 2" xfId="32449"/>
    <cellStyle name="Output 4 4 4 3" xfId="20133"/>
    <cellStyle name="Output 4 4 4 3 2" xfId="29813"/>
    <cellStyle name="Output 4 4 4 4" xfId="19524"/>
    <cellStyle name="Output 4 4 4 4 2" xfId="29204"/>
    <cellStyle name="Output 4 4 4 5" xfId="26733"/>
    <cellStyle name="Output 4 4 4 6" xfId="26350"/>
    <cellStyle name="Output 4 4 5" xfId="17726"/>
    <cellStyle name="Output 4 4 5 2" xfId="23286"/>
    <cellStyle name="Output 4 4 5 2 2" xfId="32966"/>
    <cellStyle name="Output 4 4 5 3" xfId="18915"/>
    <cellStyle name="Output 4 4 5 3 2" xfId="28595"/>
    <cellStyle name="Output 4 4 5 4" xfId="19731"/>
    <cellStyle name="Output 4 4 5 4 2" xfId="29411"/>
    <cellStyle name="Output 4 4 5 5" xfId="27410"/>
    <cellStyle name="Output 4 4 6" xfId="21777"/>
    <cellStyle name="Output 4 4 6 2" xfId="31457"/>
    <cellStyle name="Output 4 4 7" xfId="21552"/>
    <cellStyle name="Output 4 4 7 2" xfId="31232"/>
    <cellStyle name="Output 4 4 8" xfId="19025"/>
    <cellStyle name="Output 4 4 8 2" xfId="28705"/>
    <cellStyle name="Output 4 4 9" xfId="25950"/>
    <cellStyle name="Output 4 5" xfId="16414"/>
    <cellStyle name="Output 4 5 2" xfId="17021"/>
    <cellStyle name="Output 4 5 2 2" xfId="22574"/>
    <cellStyle name="Output 4 5 2 2 2" xfId="32254"/>
    <cellStyle name="Output 4 5 2 3" xfId="19259"/>
    <cellStyle name="Output 4 5 2 3 2" xfId="28939"/>
    <cellStyle name="Output 4 5 2 4" xfId="21497"/>
    <cellStyle name="Output 4 5 2 4 2" xfId="31177"/>
    <cellStyle name="Output 4 5 2 5" xfId="26556"/>
    <cellStyle name="Output 4 5 2 6" xfId="25233"/>
    <cellStyle name="Output 4 5 3" xfId="17863"/>
    <cellStyle name="Output 4 5 3 2" xfId="23423"/>
    <cellStyle name="Output 4 5 3 2 2" xfId="33103"/>
    <cellStyle name="Output 4 5 3 3" xfId="21083"/>
    <cellStyle name="Output 4 5 3 3 2" xfId="30763"/>
    <cellStyle name="Output 4 5 3 4" xfId="19781"/>
    <cellStyle name="Output 4 5 3 4 2" xfId="29461"/>
    <cellStyle name="Output 4 5 3 5" xfId="27547"/>
    <cellStyle name="Output 4 5 4" xfId="21918"/>
    <cellStyle name="Output 4 5 4 2" xfId="31598"/>
    <cellStyle name="Output 4 5 5" xfId="20361"/>
    <cellStyle name="Output 4 5 5 2" xfId="30041"/>
    <cellStyle name="Output 4 5 6" xfId="18624"/>
    <cellStyle name="Output 4 5 6 2" xfId="28304"/>
    <cellStyle name="Output 4 5 7" xfId="25296"/>
    <cellStyle name="Output 4 6" xfId="24036"/>
    <cellStyle name="Output 4 6 2" xfId="33716"/>
    <cellStyle name="Output 5" xfId="816"/>
    <cellStyle name="Output 5 2" xfId="15981"/>
    <cellStyle name="Output 5 2 10" xfId="21322"/>
    <cellStyle name="Output 5 2 10 2" xfId="31002"/>
    <cellStyle name="Output 5 2 11" xfId="19178"/>
    <cellStyle name="Output 5 2 11 2" xfId="28858"/>
    <cellStyle name="Output 5 2 12" xfId="25997"/>
    <cellStyle name="Output 5 2 2" xfId="16073"/>
    <cellStyle name="Output 5 2 2 10" xfId="25217"/>
    <cellStyle name="Output 5 2 2 2" xfId="16321"/>
    <cellStyle name="Output 5 2 2 2 2" xfId="16791"/>
    <cellStyle name="Output 5 2 2 2 2 2" xfId="17661"/>
    <cellStyle name="Output 5 2 2 2 2 2 2" xfId="23221"/>
    <cellStyle name="Output 5 2 2 2 2 2 2 2" xfId="32901"/>
    <cellStyle name="Output 5 2 2 2 2 2 3" xfId="20831"/>
    <cellStyle name="Output 5 2 2 2 2 2 3 2" xfId="30511"/>
    <cellStyle name="Output 5 2 2 2 2 2 4" xfId="20303"/>
    <cellStyle name="Output 5 2 2 2 2 2 4 2" xfId="29983"/>
    <cellStyle name="Output 5 2 2 2 2 2 5" xfId="27143"/>
    <cellStyle name="Output 5 2 2 2 2 2 6" xfId="27345"/>
    <cellStyle name="Output 5 2 2 2 2 3" xfId="18342"/>
    <cellStyle name="Output 5 2 2 2 2 3 2" xfId="23902"/>
    <cellStyle name="Output 5 2 2 2 2 3 2 2" xfId="33582"/>
    <cellStyle name="Output 5 2 2 2 2 3 3" xfId="24602"/>
    <cellStyle name="Output 5 2 2 2 2 3 3 2" xfId="34282"/>
    <cellStyle name="Output 5 2 2 2 2 3 4" xfId="19671"/>
    <cellStyle name="Output 5 2 2 2 2 3 4 2" xfId="29351"/>
    <cellStyle name="Output 5 2 2 2 2 3 5" xfId="28026"/>
    <cellStyle name="Output 5 2 2 2 2 4" xfId="22397"/>
    <cellStyle name="Output 5 2 2 2 2 4 2" xfId="32077"/>
    <cellStyle name="Output 5 2 2 2 2 5" xfId="18751"/>
    <cellStyle name="Output 5 2 2 2 2 5 2" xfId="28431"/>
    <cellStyle name="Output 5 2 2 2 2 6" xfId="20651"/>
    <cellStyle name="Output 5 2 2 2 2 6 2" xfId="30331"/>
    <cellStyle name="Output 5 2 2 2 2 7" xfId="25932"/>
    <cellStyle name="Output 5 2 2 2 3" xfId="16657"/>
    <cellStyle name="Output 5 2 2 2 3 2" xfId="17425"/>
    <cellStyle name="Output 5 2 2 2 3 2 2" xfId="22985"/>
    <cellStyle name="Output 5 2 2 2 3 2 2 2" xfId="32665"/>
    <cellStyle name="Output 5 2 2 2 3 2 3" xfId="20393"/>
    <cellStyle name="Output 5 2 2 2 3 2 3 2" xfId="30073"/>
    <cellStyle name="Output 5 2 2 2 3 2 4" xfId="24723"/>
    <cellStyle name="Output 5 2 2 2 3 2 4 2" xfId="34403"/>
    <cellStyle name="Output 5 2 2 2 3 2 5" xfId="26907"/>
    <cellStyle name="Output 5 2 2 2 3 2 6" xfId="25158"/>
    <cellStyle name="Output 5 2 2 2 3 3" xfId="18106"/>
    <cellStyle name="Output 5 2 2 2 3 3 2" xfId="23666"/>
    <cellStyle name="Output 5 2 2 2 3 3 2 2" xfId="33346"/>
    <cellStyle name="Output 5 2 2 2 3 3 3" xfId="20999"/>
    <cellStyle name="Output 5 2 2 2 3 3 3 2" xfId="30679"/>
    <cellStyle name="Output 5 2 2 2 3 3 4" xfId="24686"/>
    <cellStyle name="Output 5 2 2 2 3 3 4 2" xfId="34366"/>
    <cellStyle name="Output 5 2 2 2 3 3 5" xfId="27790"/>
    <cellStyle name="Output 5 2 2 2 3 4" xfId="22161"/>
    <cellStyle name="Output 5 2 2 2 3 4 2" xfId="31841"/>
    <cellStyle name="Output 5 2 2 2 3 5" xfId="18976"/>
    <cellStyle name="Output 5 2 2 2 3 5 2" xfId="28656"/>
    <cellStyle name="Output 5 2 2 2 3 6" xfId="23972"/>
    <cellStyle name="Output 5 2 2 2 3 6 2" xfId="33652"/>
    <cellStyle name="Output 5 2 2 2 3 7" xfId="26111"/>
    <cellStyle name="Output 5 2 2 2 4" xfId="17039"/>
    <cellStyle name="Output 5 2 2 2 4 2" xfId="22592"/>
    <cellStyle name="Output 5 2 2 2 4 2 2" xfId="32272"/>
    <cellStyle name="Output 5 2 2 2 4 3" xfId="23971"/>
    <cellStyle name="Output 5 2 2 2 4 3 2" xfId="33651"/>
    <cellStyle name="Output 5 2 2 2 4 4" xfId="19348"/>
    <cellStyle name="Output 5 2 2 2 4 4 2" xfId="29028"/>
    <cellStyle name="Output 5 2 2 2 4 5" xfId="26574"/>
    <cellStyle name="Output 5 2 2 2 4 6" xfId="25847"/>
    <cellStyle name="Output 5 2 2 2 5" xfId="17836"/>
    <cellStyle name="Output 5 2 2 2 5 2" xfId="23396"/>
    <cellStyle name="Output 5 2 2 2 5 2 2" xfId="33076"/>
    <cellStyle name="Output 5 2 2 2 5 3" xfId="21177"/>
    <cellStyle name="Output 5 2 2 2 5 3 2" xfId="30857"/>
    <cellStyle name="Output 5 2 2 2 5 4" xfId="25056"/>
    <cellStyle name="Output 5 2 2 2 5 4 2" xfId="34736"/>
    <cellStyle name="Output 5 2 2 2 5 5" xfId="27520"/>
    <cellStyle name="Output 5 2 2 2 6" xfId="21891"/>
    <cellStyle name="Output 5 2 2 2 6 2" xfId="31571"/>
    <cellStyle name="Output 5 2 2 2 7" xfId="19925"/>
    <cellStyle name="Output 5 2 2 2 7 2" xfId="29605"/>
    <cellStyle name="Output 5 2 2 2 8" xfId="18615"/>
    <cellStyle name="Output 5 2 2 2 8 2" xfId="28295"/>
    <cellStyle name="Output 5 2 2 2 9" xfId="26075"/>
    <cellStyle name="Output 5 2 2 3" xfId="16262"/>
    <cellStyle name="Output 5 2 2 3 2" xfId="17602"/>
    <cellStyle name="Output 5 2 2 3 2 2" xfId="23162"/>
    <cellStyle name="Output 5 2 2 3 2 2 2" xfId="32842"/>
    <cellStyle name="Output 5 2 2 3 2 3" xfId="24040"/>
    <cellStyle name="Output 5 2 2 3 2 3 2" xfId="33720"/>
    <cellStyle name="Output 5 2 2 3 2 4" xfId="24275"/>
    <cellStyle name="Output 5 2 2 3 2 4 2" xfId="33955"/>
    <cellStyle name="Output 5 2 2 3 2 5" xfId="27084"/>
    <cellStyle name="Output 5 2 2 3 2 6" xfId="27286"/>
    <cellStyle name="Output 5 2 2 3 3" xfId="18283"/>
    <cellStyle name="Output 5 2 2 3 3 2" xfId="23843"/>
    <cellStyle name="Output 5 2 2 3 3 2 2" xfId="33523"/>
    <cellStyle name="Output 5 2 2 3 3 3" xfId="24554"/>
    <cellStyle name="Output 5 2 2 3 3 3 2" xfId="34234"/>
    <cellStyle name="Output 5 2 2 3 3 4" xfId="24704"/>
    <cellStyle name="Output 5 2 2 3 3 4 2" xfId="34384"/>
    <cellStyle name="Output 5 2 2 3 3 5" xfId="27967"/>
    <cellStyle name="Output 5 2 2 3 4" xfId="22338"/>
    <cellStyle name="Output 5 2 2 3 4 2" xfId="32018"/>
    <cellStyle name="Output 5 2 2 3 5" xfId="20714"/>
    <cellStyle name="Output 5 2 2 3 5 2" xfId="30394"/>
    <cellStyle name="Output 5 2 2 3 6" xfId="20378"/>
    <cellStyle name="Output 5 2 2 3 6 2" xfId="30058"/>
    <cellStyle name="Output 5 2 2 3 7" xfId="25679"/>
    <cellStyle name="Output 5 2 2 4" xfId="16598"/>
    <cellStyle name="Output 5 2 2 4 2" xfId="17366"/>
    <cellStyle name="Output 5 2 2 4 2 2" xfId="22926"/>
    <cellStyle name="Output 5 2 2 4 2 2 2" xfId="32606"/>
    <cellStyle name="Output 5 2 2 4 2 3" xfId="20711"/>
    <cellStyle name="Output 5 2 2 4 2 3 2" xfId="30391"/>
    <cellStyle name="Output 5 2 2 4 2 4" xfId="20026"/>
    <cellStyle name="Output 5 2 2 4 2 4 2" xfId="29706"/>
    <cellStyle name="Output 5 2 2 4 2 5" xfId="26848"/>
    <cellStyle name="Output 5 2 2 4 2 6" xfId="25321"/>
    <cellStyle name="Output 5 2 2 4 3" xfId="18047"/>
    <cellStyle name="Output 5 2 2 4 3 2" xfId="23607"/>
    <cellStyle name="Output 5 2 2 4 3 2 2" xfId="33287"/>
    <cellStyle name="Output 5 2 2 4 3 3" xfId="19367"/>
    <cellStyle name="Output 5 2 2 4 3 3 2" xfId="29047"/>
    <cellStyle name="Output 5 2 2 4 3 4" xfId="20814"/>
    <cellStyle name="Output 5 2 2 4 3 4 2" xfId="30494"/>
    <cellStyle name="Output 5 2 2 4 3 5" xfId="27731"/>
    <cellStyle name="Output 5 2 2 4 4" xfId="22102"/>
    <cellStyle name="Output 5 2 2 4 4 2" xfId="31782"/>
    <cellStyle name="Output 5 2 2 4 5" xfId="16815"/>
    <cellStyle name="Output 5 2 2 4 5 2" xfId="25896"/>
    <cellStyle name="Output 5 2 2 4 6" xfId="20285"/>
    <cellStyle name="Output 5 2 2 4 6 2" xfId="29965"/>
    <cellStyle name="Output 5 2 2 4 7" xfId="26037"/>
    <cellStyle name="Output 5 2 2 5" xfId="17255"/>
    <cellStyle name="Output 5 2 2 5 2" xfId="22808"/>
    <cellStyle name="Output 5 2 2 5 2 2" xfId="32488"/>
    <cellStyle name="Output 5 2 2 5 3" xfId="21475"/>
    <cellStyle name="Output 5 2 2 5 3 2" xfId="31155"/>
    <cellStyle name="Output 5 2 2 5 4" xfId="20782"/>
    <cellStyle name="Output 5 2 2 5 4 2" xfId="30462"/>
    <cellStyle name="Output 5 2 2 5 5" xfId="26766"/>
    <cellStyle name="Output 5 2 2 5 6" xfId="27208"/>
    <cellStyle name="Output 5 2 2 6" xfId="17777"/>
    <cellStyle name="Output 5 2 2 6 2" xfId="23337"/>
    <cellStyle name="Output 5 2 2 6 2 2" xfId="33017"/>
    <cellStyle name="Output 5 2 2 6 3" xfId="21321"/>
    <cellStyle name="Output 5 2 2 6 3 2" xfId="31001"/>
    <cellStyle name="Output 5 2 2 6 4" xfId="21316"/>
    <cellStyle name="Output 5 2 2 6 4 2" xfId="30996"/>
    <cellStyle name="Output 5 2 2 6 5" xfId="27461"/>
    <cellStyle name="Output 5 2 2 7" xfId="21830"/>
    <cellStyle name="Output 5 2 2 7 2" xfId="31510"/>
    <cellStyle name="Output 5 2 2 8" xfId="21275"/>
    <cellStyle name="Output 5 2 2 8 2" xfId="30955"/>
    <cellStyle name="Output 5 2 2 9" xfId="19249"/>
    <cellStyle name="Output 5 2 2 9 2" xfId="28929"/>
    <cellStyle name="Output 5 2 3" xfId="16210"/>
    <cellStyle name="Output 5 2 3 2" xfId="16711"/>
    <cellStyle name="Output 5 2 3 2 2" xfId="17550"/>
    <cellStyle name="Output 5 2 3 2 2 2" xfId="23110"/>
    <cellStyle name="Output 5 2 3 2 2 2 2" xfId="32790"/>
    <cellStyle name="Output 5 2 3 2 2 3" xfId="19377"/>
    <cellStyle name="Output 5 2 3 2 2 3 2" xfId="29057"/>
    <cellStyle name="Output 5 2 3 2 2 4" xfId="20852"/>
    <cellStyle name="Output 5 2 3 2 2 4 2" xfId="30532"/>
    <cellStyle name="Output 5 2 3 2 2 5" xfId="27032"/>
    <cellStyle name="Output 5 2 3 2 2 6" xfId="27234"/>
    <cellStyle name="Output 5 2 3 2 3" xfId="18231"/>
    <cellStyle name="Output 5 2 3 2 3 2" xfId="23791"/>
    <cellStyle name="Output 5 2 3 2 3 2 2" xfId="33471"/>
    <cellStyle name="Output 5 2 3 2 3 3" xfId="24175"/>
    <cellStyle name="Output 5 2 3 2 3 3 2" xfId="33855"/>
    <cellStyle name="Output 5 2 3 2 3 4" xfId="25018"/>
    <cellStyle name="Output 5 2 3 2 3 4 2" xfId="34698"/>
    <cellStyle name="Output 5 2 3 2 3 5" xfId="27915"/>
    <cellStyle name="Output 5 2 3 2 4" xfId="22286"/>
    <cellStyle name="Output 5 2 3 2 4 2" xfId="31966"/>
    <cellStyle name="Output 5 2 3 2 5" xfId="19816"/>
    <cellStyle name="Output 5 2 3 2 5 2" xfId="29496"/>
    <cellStyle name="Output 5 2 3 2 6" xfId="19632"/>
    <cellStyle name="Output 5 2 3 2 6 2" xfId="29312"/>
    <cellStyle name="Output 5 2 3 2 7" xfId="26237"/>
    <cellStyle name="Output 5 2 3 3" xfId="16546"/>
    <cellStyle name="Output 5 2 3 3 2" xfId="16986"/>
    <cellStyle name="Output 5 2 3 3 2 2" xfId="22539"/>
    <cellStyle name="Output 5 2 3 3 2 2 2" xfId="32219"/>
    <cellStyle name="Output 5 2 3 3 2 3" xfId="18648"/>
    <cellStyle name="Output 5 2 3 3 2 3 2" xfId="28328"/>
    <cellStyle name="Output 5 2 3 3 2 4" xfId="22417"/>
    <cellStyle name="Output 5 2 3 3 2 4 2" xfId="32097"/>
    <cellStyle name="Output 5 2 3 3 2 5" xfId="26521"/>
    <cellStyle name="Output 5 2 3 3 2 6" xfId="25646"/>
    <cellStyle name="Output 5 2 3 3 3" xfId="17995"/>
    <cellStyle name="Output 5 2 3 3 3 2" xfId="23555"/>
    <cellStyle name="Output 5 2 3 3 3 2 2" xfId="33235"/>
    <cellStyle name="Output 5 2 3 3 3 3" xfId="24388"/>
    <cellStyle name="Output 5 2 3 3 3 3 2" xfId="34068"/>
    <cellStyle name="Output 5 2 3 3 3 4" xfId="24052"/>
    <cellStyle name="Output 5 2 3 3 3 4 2" xfId="33732"/>
    <cellStyle name="Output 5 2 3 3 3 5" xfId="27679"/>
    <cellStyle name="Output 5 2 3 3 4" xfId="22050"/>
    <cellStyle name="Output 5 2 3 3 4 2" xfId="31730"/>
    <cellStyle name="Output 5 2 3 3 5" xfId="18824"/>
    <cellStyle name="Output 5 2 3 3 5 2" xfId="28504"/>
    <cellStyle name="Output 5 2 3 3 6" xfId="20936"/>
    <cellStyle name="Output 5 2 3 3 6 2" xfId="30616"/>
    <cellStyle name="Output 5 2 3 3 7" xfId="25823"/>
    <cellStyle name="Output 5 2 3 4" xfId="17179"/>
    <cellStyle name="Output 5 2 3 4 2" xfId="22732"/>
    <cellStyle name="Output 5 2 3 4 2 2" xfId="32412"/>
    <cellStyle name="Output 5 2 3 4 3" xfId="20482"/>
    <cellStyle name="Output 5 2 3 4 3 2" xfId="30162"/>
    <cellStyle name="Output 5 2 3 4 4" xfId="21394"/>
    <cellStyle name="Output 5 2 3 4 4 2" xfId="31074"/>
    <cellStyle name="Output 5 2 3 4 5" xfId="26700"/>
    <cellStyle name="Output 5 2 3 4 6" xfId="26335"/>
    <cellStyle name="Output 5 2 3 5" xfId="17725"/>
    <cellStyle name="Output 5 2 3 5 2" xfId="23285"/>
    <cellStyle name="Output 5 2 3 5 2 2" xfId="32965"/>
    <cellStyle name="Output 5 2 3 5 3" xfId="19790"/>
    <cellStyle name="Output 5 2 3 5 3 2" xfId="29470"/>
    <cellStyle name="Output 5 2 3 5 4" xfId="24623"/>
    <cellStyle name="Output 5 2 3 5 4 2" xfId="34303"/>
    <cellStyle name="Output 5 2 3 5 5" xfId="27409"/>
    <cellStyle name="Output 5 2 3 6" xfId="21776"/>
    <cellStyle name="Output 5 2 3 6 2" xfId="31456"/>
    <cellStyle name="Output 5 2 3 7" xfId="20534"/>
    <cellStyle name="Output 5 2 3 7 2" xfId="30214"/>
    <cellStyle name="Output 5 2 3 8" xfId="18911"/>
    <cellStyle name="Output 5 2 3 8 2" xfId="28591"/>
    <cellStyle name="Output 5 2 3 9" xfId="25280"/>
    <cellStyle name="Output 5 2 4" xfId="16153"/>
    <cellStyle name="Output 5 2 4 2" xfId="16698"/>
    <cellStyle name="Output 5 2 4 2 2" xfId="17500"/>
    <cellStyle name="Output 5 2 4 2 2 2" xfId="23060"/>
    <cellStyle name="Output 5 2 4 2 2 2 2" xfId="32740"/>
    <cellStyle name="Output 5 2 4 2 2 3" xfId="20018"/>
    <cellStyle name="Output 5 2 4 2 2 3 2" xfId="29698"/>
    <cellStyle name="Output 5 2 4 2 2 4" xfId="18992"/>
    <cellStyle name="Output 5 2 4 2 2 4 2" xfId="28672"/>
    <cellStyle name="Output 5 2 4 2 2 5" xfId="26982"/>
    <cellStyle name="Output 5 2 4 2 2 6" xfId="25092"/>
    <cellStyle name="Output 5 2 4 2 3" xfId="18181"/>
    <cellStyle name="Output 5 2 4 2 3 2" xfId="23741"/>
    <cellStyle name="Output 5 2 4 2 3 2 2" xfId="33421"/>
    <cellStyle name="Output 5 2 4 2 3 3" xfId="23929"/>
    <cellStyle name="Output 5 2 4 2 3 3 2" xfId="33609"/>
    <cellStyle name="Output 5 2 4 2 3 4" xfId="24615"/>
    <cellStyle name="Output 5 2 4 2 3 4 2" xfId="34295"/>
    <cellStyle name="Output 5 2 4 2 3 5" xfId="27865"/>
    <cellStyle name="Output 5 2 4 2 4" xfId="22236"/>
    <cellStyle name="Output 5 2 4 2 4 2" xfId="31916"/>
    <cellStyle name="Output 5 2 4 2 5" xfId="20550"/>
    <cellStyle name="Output 5 2 4 2 5 2" xfId="30230"/>
    <cellStyle name="Output 5 2 4 2 6" xfId="21298"/>
    <cellStyle name="Output 5 2 4 2 6 2" xfId="30978"/>
    <cellStyle name="Output 5 2 4 2 7" xfId="25360"/>
    <cellStyle name="Output 5 2 4 3" xfId="16496"/>
    <cellStyle name="Output 5 2 4 3 2" xfId="17127"/>
    <cellStyle name="Output 5 2 4 3 2 2" xfId="22680"/>
    <cellStyle name="Output 5 2 4 3 2 2 2" xfId="32360"/>
    <cellStyle name="Output 5 2 4 3 2 3" xfId="19745"/>
    <cellStyle name="Output 5 2 4 3 2 3 2" xfId="29425"/>
    <cellStyle name="Output 5 2 4 3 2 4" xfId="18656"/>
    <cellStyle name="Output 5 2 4 3 2 4 2" xfId="28336"/>
    <cellStyle name="Output 5 2 4 3 2 5" xfId="26653"/>
    <cellStyle name="Output 5 2 4 3 2 6" xfId="25848"/>
    <cellStyle name="Output 5 2 4 3 3" xfId="17945"/>
    <cellStyle name="Output 5 2 4 3 3 2" xfId="23505"/>
    <cellStyle name="Output 5 2 4 3 3 2 2" xfId="33185"/>
    <cellStyle name="Output 5 2 4 3 3 3" xfId="19085"/>
    <cellStyle name="Output 5 2 4 3 3 3 2" xfId="28765"/>
    <cellStyle name="Output 5 2 4 3 3 4" xfId="20301"/>
    <cellStyle name="Output 5 2 4 3 3 4 2" xfId="29981"/>
    <cellStyle name="Output 5 2 4 3 3 5" xfId="27629"/>
    <cellStyle name="Output 5 2 4 3 4" xfId="22000"/>
    <cellStyle name="Output 5 2 4 3 4 2" xfId="31680"/>
    <cellStyle name="Output 5 2 4 3 5" xfId="21595"/>
    <cellStyle name="Output 5 2 4 3 5 2" xfId="31275"/>
    <cellStyle name="Output 5 2 4 3 6" xfId="19048"/>
    <cellStyle name="Output 5 2 4 3 6 2" xfId="28728"/>
    <cellStyle name="Output 5 2 4 3 7" xfId="25967"/>
    <cellStyle name="Output 5 2 4 4" xfId="17251"/>
    <cellStyle name="Output 5 2 4 4 2" xfId="22804"/>
    <cellStyle name="Output 5 2 4 4 2 2" xfId="32484"/>
    <cellStyle name="Output 5 2 4 4 3" xfId="18980"/>
    <cellStyle name="Output 5 2 4 4 3 2" xfId="28660"/>
    <cellStyle name="Output 5 2 4 4 4" xfId="19439"/>
    <cellStyle name="Output 5 2 4 4 4 2" xfId="29119"/>
    <cellStyle name="Output 5 2 4 4 5" xfId="26762"/>
    <cellStyle name="Output 5 2 4 4 6" xfId="26377"/>
    <cellStyle name="Output 5 2 4 5" xfId="17675"/>
    <cellStyle name="Output 5 2 4 5 2" xfId="23235"/>
    <cellStyle name="Output 5 2 4 5 2 2" xfId="32915"/>
    <cellStyle name="Output 5 2 4 5 3" xfId="20122"/>
    <cellStyle name="Output 5 2 4 5 3 2" xfId="29802"/>
    <cellStyle name="Output 5 2 4 5 4" xfId="19910"/>
    <cellStyle name="Output 5 2 4 5 4 2" xfId="29590"/>
    <cellStyle name="Output 5 2 4 5 5" xfId="27359"/>
    <cellStyle name="Output 5 2 4 6" xfId="21722"/>
    <cellStyle name="Output 5 2 4 6 2" xfId="31402"/>
    <cellStyle name="Output 5 2 4 7" xfId="18863"/>
    <cellStyle name="Output 5 2 4 7 2" xfId="28543"/>
    <cellStyle name="Output 5 2 4 8" xfId="24952"/>
    <cellStyle name="Output 5 2 4 8 2" xfId="34632"/>
    <cellStyle name="Output 5 2 4 9" xfId="25788"/>
    <cellStyle name="Output 5 2 5" xfId="16110"/>
    <cellStyle name="Output 5 2 5 2" xfId="17457"/>
    <cellStyle name="Output 5 2 5 2 2" xfId="23017"/>
    <cellStyle name="Output 5 2 5 2 2 2" xfId="32697"/>
    <cellStyle name="Output 5 2 5 2 3" xfId="20599"/>
    <cellStyle name="Output 5 2 5 2 3 2" xfId="30279"/>
    <cellStyle name="Output 5 2 5 2 4" xfId="20073"/>
    <cellStyle name="Output 5 2 5 2 4 2" xfId="29753"/>
    <cellStyle name="Output 5 2 5 2 5" xfId="26939"/>
    <cellStyle name="Output 5 2 5 2 6" xfId="25246"/>
    <cellStyle name="Output 5 2 5 3" xfId="18138"/>
    <cellStyle name="Output 5 2 5 3 2" xfId="23698"/>
    <cellStyle name="Output 5 2 5 3 2 2" xfId="33378"/>
    <cellStyle name="Output 5 2 5 3 3" xfId="24188"/>
    <cellStyle name="Output 5 2 5 3 3 2" xfId="33868"/>
    <cellStyle name="Output 5 2 5 3 4" xfId="23911"/>
    <cellStyle name="Output 5 2 5 3 4 2" xfId="33591"/>
    <cellStyle name="Output 5 2 5 3 5" xfId="27822"/>
    <cellStyle name="Output 5 2 5 4" xfId="22193"/>
    <cellStyle name="Output 5 2 5 4 2" xfId="31873"/>
    <cellStyle name="Output 5 2 5 5" xfId="20169"/>
    <cellStyle name="Output 5 2 5 5 2" xfId="29849"/>
    <cellStyle name="Output 5 2 5 6" xfId="18666"/>
    <cellStyle name="Output 5 2 5 6 2" xfId="28346"/>
    <cellStyle name="Output 5 2 5 7" xfId="26100"/>
    <cellStyle name="Output 5 2 6" xfId="16453"/>
    <cellStyle name="Output 5 2 6 2" xfId="16921"/>
    <cellStyle name="Output 5 2 6 2 2" xfId="22474"/>
    <cellStyle name="Output 5 2 6 2 2 2" xfId="32154"/>
    <cellStyle name="Output 5 2 6 2 3" xfId="19358"/>
    <cellStyle name="Output 5 2 6 2 3 2" xfId="29038"/>
    <cellStyle name="Output 5 2 6 2 4" xfId="19171"/>
    <cellStyle name="Output 5 2 6 2 4 2" xfId="28851"/>
    <cellStyle name="Output 5 2 6 2 5" xfId="26456"/>
    <cellStyle name="Output 5 2 6 2 6" xfId="25634"/>
    <cellStyle name="Output 5 2 6 3" xfId="17902"/>
    <cellStyle name="Output 5 2 6 3 2" xfId="23462"/>
    <cellStyle name="Output 5 2 6 3 2 2" xfId="33142"/>
    <cellStyle name="Output 5 2 6 3 3" xfId="24129"/>
    <cellStyle name="Output 5 2 6 3 3 2" xfId="33809"/>
    <cellStyle name="Output 5 2 6 3 4" xfId="24777"/>
    <cellStyle name="Output 5 2 6 3 4 2" xfId="34457"/>
    <cellStyle name="Output 5 2 6 3 5" xfId="27586"/>
    <cellStyle name="Output 5 2 6 4" xfId="21957"/>
    <cellStyle name="Output 5 2 6 4 2" xfId="31637"/>
    <cellStyle name="Output 5 2 6 5" xfId="18391"/>
    <cellStyle name="Output 5 2 6 5 2" xfId="28071"/>
    <cellStyle name="Output 5 2 6 6" xfId="21548"/>
    <cellStyle name="Output 5 2 6 6 2" xfId="31228"/>
    <cellStyle name="Output 5 2 6 7" xfId="25537"/>
    <cellStyle name="Output 5 2 7" xfId="17110"/>
    <cellStyle name="Output 5 2 7 2" xfId="22663"/>
    <cellStyle name="Output 5 2 7 2 2" xfId="32343"/>
    <cellStyle name="Output 5 2 7 3" xfId="21495"/>
    <cellStyle name="Output 5 2 7 3 2" xfId="31175"/>
    <cellStyle name="Output 5 2 7 4" xfId="18600"/>
    <cellStyle name="Output 5 2 7 4 2" xfId="28280"/>
    <cellStyle name="Output 5 2 7 5" xfId="26638"/>
    <cellStyle name="Output 5 2 7 6" xfId="25946"/>
    <cellStyle name="Output 5 2 8" xfId="17072"/>
    <cellStyle name="Output 5 2 8 2" xfId="22625"/>
    <cellStyle name="Output 5 2 8 2 2" xfId="32305"/>
    <cellStyle name="Output 5 2 8 3" xfId="20606"/>
    <cellStyle name="Output 5 2 8 3 2" xfId="30286"/>
    <cellStyle name="Output 5 2 8 4" xfId="21351"/>
    <cellStyle name="Output 5 2 8 4 2" xfId="31031"/>
    <cellStyle name="Output 5 2 8 5" xfId="25761"/>
    <cellStyle name="Output 5 2 9" xfId="21678"/>
    <cellStyle name="Output 5 2 9 2" xfId="31358"/>
    <cellStyle name="Output 5 3" xfId="16026"/>
    <cellStyle name="Output 5 3 10" xfId="25863"/>
    <cellStyle name="Output 5 3 2" xfId="16298"/>
    <cellStyle name="Output 5 3 2 2" xfId="16768"/>
    <cellStyle name="Output 5 3 2 2 2" xfId="17638"/>
    <cellStyle name="Output 5 3 2 2 2 2" xfId="23198"/>
    <cellStyle name="Output 5 3 2 2 2 2 2" xfId="32878"/>
    <cellStyle name="Output 5 3 2 2 2 3" xfId="21448"/>
    <cellStyle name="Output 5 3 2 2 2 3 2" xfId="31128"/>
    <cellStyle name="Output 5 3 2 2 2 4" xfId="21167"/>
    <cellStyle name="Output 5 3 2 2 2 4 2" xfId="30847"/>
    <cellStyle name="Output 5 3 2 2 2 5" xfId="27120"/>
    <cellStyle name="Output 5 3 2 2 2 6" xfId="27322"/>
    <cellStyle name="Output 5 3 2 2 3" xfId="18319"/>
    <cellStyle name="Output 5 3 2 2 3 2" xfId="23879"/>
    <cellStyle name="Output 5 3 2 2 3 2 2" xfId="33559"/>
    <cellStyle name="Output 5 3 2 2 3 3" xfId="24579"/>
    <cellStyle name="Output 5 3 2 2 3 3 2" xfId="34259"/>
    <cellStyle name="Output 5 3 2 2 3 4" xfId="24781"/>
    <cellStyle name="Output 5 3 2 2 3 4 2" xfId="34461"/>
    <cellStyle name="Output 5 3 2 2 3 5" xfId="28003"/>
    <cellStyle name="Output 5 3 2 2 4" xfId="22374"/>
    <cellStyle name="Output 5 3 2 2 4 2" xfId="32054"/>
    <cellStyle name="Output 5 3 2 2 5" xfId="18883"/>
    <cellStyle name="Output 5 3 2 2 5 2" xfId="28563"/>
    <cellStyle name="Output 5 3 2 2 6" xfId="20224"/>
    <cellStyle name="Output 5 3 2 2 6 2" xfId="29904"/>
    <cellStyle name="Output 5 3 2 2 7" xfId="25870"/>
    <cellStyle name="Output 5 3 2 3" xfId="16634"/>
    <cellStyle name="Output 5 3 2 3 2" xfId="17402"/>
    <cellStyle name="Output 5 3 2 3 2 2" xfId="22962"/>
    <cellStyle name="Output 5 3 2 3 2 2 2" xfId="32642"/>
    <cellStyle name="Output 5 3 2 3 2 3" xfId="19459"/>
    <cellStyle name="Output 5 3 2 3 2 3 2" xfId="29139"/>
    <cellStyle name="Output 5 3 2 3 2 4" xfId="21297"/>
    <cellStyle name="Output 5 3 2 3 2 4 2" xfId="30977"/>
    <cellStyle name="Output 5 3 2 3 2 5" xfId="26884"/>
    <cellStyle name="Output 5 3 2 3 2 6" xfId="25254"/>
    <cellStyle name="Output 5 3 2 3 3" xfId="18083"/>
    <cellStyle name="Output 5 3 2 3 3 2" xfId="23643"/>
    <cellStyle name="Output 5 3 2 3 3 2 2" xfId="33323"/>
    <cellStyle name="Output 5 3 2 3 3 3" xfId="21530"/>
    <cellStyle name="Output 5 3 2 3 3 3 2" xfId="31210"/>
    <cellStyle name="Output 5 3 2 3 3 4" xfId="24947"/>
    <cellStyle name="Output 5 3 2 3 3 4 2" xfId="34627"/>
    <cellStyle name="Output 5 3 2 3 3 5" xfId="27767"/>
    <cellStyle name="Output 5 3 2 3 4" xfId="22138"/>
    <cellStyle name="Output 5 3 2 3 4 2" xfId="31818"/>
    <cellStyle name="Output 5 3 2 3 5" xfId="20242"/>
    <cellStyle name="Output 5 3 2 3 5 2" xfId="29922"/>
    <cellStyle name="Output 5 3 2 3 6" xfId="20821"/>
    <cellStyle name="Output 5 3 2 3 6 2" xfId="30501"/>
    <cellStyle name="Output 5 3 2 3 7" xfId="25610"/>
    <cellStyle name="Output 5 3 2 4" xfId="17257"/>
    <cellStyle name="Output 5 3 2 4 2" xfId="22810"/>
    <cellStyle name="Output 5 3 2 4 2 2" xfId="32490"/>
    <cellStyle name="Output 5 3 2 4 3" xfId="19361"/>
    <cellStyle name="Output 5 3 2 4 3 2" xfId="29041"/>
    <cellStyle name="Output 5 3 2 4 4" xfId="19515"/>
    <cellStyle name="Output 5 3 2 4 4 2" xfId="29195"/>
    <cellStyle name="Output 5 3 2 4 5" xfId="26768"/>
    <cellStyle name="Output 5 3 2 4 6" xfId="26323"/>
    <cellStyle name="Output 5 3 2 5" xfId="17813"/>
    <cellStyle name="Output 5 3 2 5 2" xfId="23373"/>
    <cellStyle name="Output 5 3 2 5 2 2" xfId="33053"/>
    <cellStyle name="Output 5 3 2 5 3" xfId="19156"/>
    <cellStyle name="Output 5 3 2 5 3 2" xfId="28836"/>
    <cellStyle name="Output 5 3 2 5 4" xfId="24636"/>
    <cellStyle name="Output 5 3 2 5 4 2" xfId="34316"/>
    <cellStyle name="Output 5 3 2 5 5" xfId="27497"/>
    <cellStyle name="Output 5 3 2 6" xfId="21868"/>
    <cellStyle name="Output 5 3 2 6 2" xfId="31548"/>
    <cellStyle name="Output 5 3 2 7" xfId="20138"/>
    <cellStyle name="Output 5 3 2 7 2" xfId="29818"/>
    <cellStyle name="Output 5 3 2 8" xfId="18529"/>
    <cellStyle name="Output 5 3 2 8 2" xfId="28209"/>
    <cellStyle name="Output 5 3 2 9" xfId="25780"/>
    <cellStyle name="Output 5 3 3" xfId="16190"/>
    <cellStyle name="Output 5 3 3 2" xfId="17530"/>
    <cellStyle name="Output 5 3 3 2 2" xfId="23090"/>
    <cellStyle name="Output 5 3 3 2 2 2" xfId="32770"/>
    <cellStyle name="Output 5 3 3 2 3" xfId="21491"/>
    <cellStyle name="Output 5 3 3 2 3 2" xfId="31171"/>
    <cellStyle name="Output 5 3 3 2 4" xfId="20096"/>
    <cellStyle name="Output 5 3 3 2 4 2" xfId="29776"/>
    <cellStyle name="Output 5 3 3 2 5" xfId="27012"/>
    <cellStyle name="Output 5 3 3 2 6" xfId="25179"/>
    <cellStyle name="Output 5 3 3 3" xfId="18211"/>
    <cellStyle name="Output 5 3 3 3 2" xfId="23771"/>
    <cellStyle name="Output 5 3 3 3 2 2" xfId="33451"/>
    <cellStyle name="Output 5 3 3 3 3" xfId="24493"/>
    <cellStyle name="Output 5 3 3 3 3 2" xfId="34173"/>
    <cellStyle name="Output 5 3 3 3 4" xfId="24859"/>
    <cellStyle name="Output 5 3 3 3 4 2" xfId="34539"/>
    <cellStyle name="Output 5 3 3 3 5" xfId="27895"/>
    <cellStyle name="Output 5 3 3 4" xfId="22266"/>
    <cellStyle name="Output 5 3 3 4 2" xfId="31946"/>
    <cellStyle name="Output 5 3 3 5" xfId="19142"/>
    <cellStyle name="Output 5 3 3 5 2" xfId="28822"/>
    <cellStyle name="Output 5 3 3 6" xfId="24453"/>
    <cellStyle name="Output 5 3 3 6 2" xfId="34133"/>
    <cellStyle name="Output 5 3 3 7" xfId="25509"/>
    <cellStyle name="Output 5 3 4" xfId="16526"/>
    <cellStyle name="Output 5 3 4 2" xfId="17051"/>
    <cellStyle name="Output 5 3 4 2 2" xfId="22604"/>
    <cellStyle name="Output 5 3 4 2 2 2" xfId="32284"/>
    <cellStyle name="Output 5 3 4 2 3" xfId="21441"/>
    <cellStyle name="Output 5 3 4 2 3 2" xfId="31121"/>
    <cellStyle name="Output 5 3 4 2 4" xfId="18521"/>
    <cellStyle name="Output 5 3 4 2 4 2" xfId="28201"/>
    <cellStyle name="Output 5 3 4 2 5" xfId="26586"/>
    <cellStyle name="Output 5 3 4 2 6" xfId="25373"/>
    <cellStyle name="Output 5 3 4 3" xfId="17975"/>
    <cellStyle name="Output 5 3 4 3 2" xfId="23535"/>
    <cellStyle name="Output 5 3 4 3 2 2" xfId="33215"/>
    <cellStyle name="Output 5 3 4 3 3" xfId="20568"/>
    <cellStyle name="Output 5 3 4 3 3 2" xfId="30248"/>
    <cellStyle name="Output 5 3 4 3 4" xfId="19442"/>
    <cellStyle name="Output 5 3 4 3 4 2" xfId="29122"/>
    <cellStyle name="Output 5 3 4 3 5" xfId="27659"/>
    <cellStyle name="Output 5 3 4 4" xfId="22030"/>
    <cellStyle name="Output 5 3 4 4 2" xfId="31710"/>
    <cellStyle name="Output 5 3 4 5" xfId="20417"/>
    <cellStyle name="Output 5 3 4 5 2" xfId="30097"/>
    <cellStyle name="Output 5 3 4 6" xfId="19375"/>
    <cellStyle name="Output 5 3 4 6 2" xfId="29055"/>
    <cellStyle name="Output 5 3 4 7" xfId="25455"/>
    <cellStyle name="Output 5 3 5" xfId="17100"/>
    <cellStyle name="Output 5 3 5 2" xfId="22653"/>
    <cellStyle name="Output 5 3 5 2 2" xfId="32333"/>
    <cellStyle name="Output 5 3 5 3" xfId="18445"/>
    <cellStyle name="Output 5 3 5 3 2" xfId="28125"/>
    <cellStyle name="Output 5 3 5 4" xfId="19541"/>
    <cellStyle name="Output 5 3 5 4 2" xfId="29221"/>
    <cellStyle name="Output 5 3 5 5" xfId="26629"/>
    <cellStyle name="Output 5 3 5 6" xfId="26053"/>
    <cellStyle name="Output 5 3 6" xfId="17705"/>
    <cellStyle name="Output 5 3 6 2" xfId="23265"/>
    <cellStyle name="Output 5 3 6 2 2" xfId="32945"/>
    <cellStyle name="Output 5 3 6 3" xfId="20217"/>
    <cellStyle name="Output 5 3 6 3 2" xfId="29897"/>
    <cellStyle name="Output 5 3 6 4" xfId="19791"/>
    <cellStyle name="Output 5 3 6 4 2" xfId="29471"/>
    <cellStyle name="Output 5 3 6 5" xfId="27389"/>
    <cellStyle name="Output 5 3 7" xfId="21756"/>
    <cellStyle name="Output 5 3 7 2" xfId="31436"/>
    <cellStyle name="Output 5 3 8" xfId="23960"/>
    <cellStyle name="Output 5 3 8 2" xfId="33640"/>
    <cellStyle name="Output 5 3 9" xfId="20997"/>
    <cellStyle name="Output 5 3 9 2" xfId="30677"/>
    <cellStyle name="Output 5 4" xfId="16215"/>
    <cellStyle name="Output 5 4 2" xfId="16715"/>
    <cellStyle name="Output 5 4 2 2" xfId="17555"/>
    <cellStyle name="Output 5 4 2 2 2" xfId="23115"/>
    <cellStyle name="Output 5 4 2 2 2 2" xfId="32795"/>
    <cellStyle name="Output 5 4 2 2 3" xfId="23990"/>
    <cellStyle name="Output 5 4 2 2 3 2" xfId="33670"/>
    <cellStyle name="Output 5 4 2 2 4" xfId="18840"/>
    <cellStyle name="Output 5 4 2 2 4 2" xfId="28520"/>
    <cellStyle name="Output 5 4 2 2 5" xfId="27037"/>
    <cellStyle name="Output 5 4 2 2 6" xfId="27239"/>
    <cellStyle name="Output 5 4 2 3" xfId="18236"/>
    <cellStyle name="Output 5 4 2 3 2" xfId="23796"/>
    <cellStyle name="Output 5 4 2 3 2 2" xfId="33476"/>
    <cellStyle name="Output 5 4 2 3 3" xfId="21482"/>
    <cellStyle name="Output 5 4 2 3 3 2" xfId="31162"/>
    <cellStyle name="Output 5 4 2 3 4" xfId="24758"/>
    <cellStyle name="Output 5 4 2 3 4 2" xfId="34438"/>
    <cellStyle name="Output 5 4 2 3 5" xfId="27920"/>
    <cellStyle name="Output 5 4 2 4" xfId="22291"/>
    <cellStyle name="Output 5 4 2 4 2" xfId="31971"/>
    <cellStyle name="Output 5 4 2 5" xfId="21276"/>
    <cellStyle name="Output 5 4 2 5 2" xfId="30956"/>
    <cellStyle name="Output 5 4 2 6" xfId="16811"/>
    <cellStyle name="Output 5 4 2 6 2" xfId="25770"/>
    <cellStyle name="Output 5 4 2 7" xfId="25435"/>
    <cellStyle name="Output 5 4 3" xfId="16551"/>
    <cellStyle name="Output 5 4 3 2" xfId="17128"/>
    <cellStyle name="Output 5 4 3 2 2" xfId="22681"/>
    <cellStyle name="Output 5 4 3 2 2 2" xfId="32361"/>
    <cellStyle name="Output 5 4 3 2 3" xfId="21459"/>
    <cellStyle name="Output 5 4 3 2 3 2" xfId="31139"/>
    <cellStyle name="Output 5 4 3 2 4" xfId="21389"/>
    <cellStyle name="Output 5 4 3 2 4 2" xfId="31069"/>
    <cellStyle name="Output 5 4 3 2 5" xfId="26654"/>
    <cellStyle name="Output 5 4 3 2 6" xfId="26108"/>
    <cellStyle name="Output 5 4 3 3" xfId="18000"/>
    <cellStyle name="Output 5 4 3 3 2" xfId="23560"/>
    <cellStyle name="Output 5 4 3 3 2 2" xfId="33240"/>
    <cellStyle name="Output 5 4 3 3 3" xfId="21496"/>
    <cellStyle name="Output 5 4 3 3 3 2" xfId="31176"/>
    <cellStyle name="Output 5 4 3 3 4" xfId="18629"/>
    <cellStyle name="Output 5 4 3 3 4 2" xfId="28309"/>
    <cellStyle name="Output 5 4 3 3 5" xfId="27684"/>
    <cellStyle name="Output 5 4 3 4" xfId="22055"/>
    <cellStyle name="Output 5 4 3 4 2" xfId="31735"/>
    <cellStyle name="Output 5 4 3 5" xfId="21581"/>
    <cellStyle name="Output 5 4 3 5 2" xfId="31261"/>
    <cellStyle name="Output 5 4 3 6" xfId="20892"/>
    <cellStyle name="Output 5 4 3 6 2" xfId="30572"/>
    <cellStyle name="Output 5 4 3 7" xfId="26015"/>
    <cellStyle name="Output 5 4 4" xfId="17203"/>
    <cellStyle name="Output 5 4 4 2" xfId="22756"/>
    <cellStyle name="Output 5 4 4 2 2" xfId="32436"/>
    <cellStyle name="Output 5 4 4 3" xfId="21277"/>
    <cellStyle name="Output 5 4 4 3 2" xfId="30957"/>
    <cellStyle name="Output 5 4 4 4" xfId="19133"/>
    <cellStyle name="Output 5 4 4 4 2" xfId="28813"/>
    <cellStyle name="Output 5 4 4 5" xfId="26722"/>
    <cellStyle name="Output 5 4 4 6" xfId="27190"/>
    <cellStyle name="Output 5 4 5" xfId="17730"/>
    <cellStyle name="Output 5 4 5 2" xfId="23290"/>
    <cellStyle name="Output 5 4 5 2 2" xfId="32970"/>
    <cellStyle name="Output 5 4 5 3" xfId="20884"/>
    <cellStyle name="Output 5 4 5 3 2" xfId="30564"/>
    <cellStyle name="Output 5 4 5 4" xfId="21526"/>
    <cellStyle name="Output 5 4 5 4 2" xfId="31206"/>
    <cellStyle name="Output 5 4 5 5" xfId="27414"/>
    <cellStyle name="Output 5 4 6" xfId="21781"/>
    <cellStyle name="Output 5 4 6 2" xfId="31461"/>
    <cellStyle name="Output 5 4 7" xfId="24435"/>
    <cellStyle name="Output 5 4 7 2" xfId="34115"/>
    <cellStyle name="Output 5 4 8" xfId="19514"/>
    <cellStyle name="Output 5 4 8 2" xfId="29194"/>
    <cellStyle name="Output 5 4 9" xfId="25540"/>
    <cellStyle name="Output 5 5" xfId="16419"/>
    <cellStyle name="Output 5 5 2" xfId="16872"/>
    <cellStyle name="Output 5 5 2 2" xfId="22425"/>
    <cellStyle name="Output 5 5 2 2 2" xfId="32105"/>
    <cellStyle name="Output 5 5 2 3" xfId="21261"/>
    <cellStyle name="Output 5 5 2 3 2" xfId="30941"/>
    <cellStyle name="Output 5 5 2 4" xfId="19771"/>
    <cellStyle name="Output 5 5 2 4 2" xfId="29451"/>
    <cellStyle name="Output 5 5 2 5" xfId="26407"/>
    <cellStyle name="Output 5 5 2 6" xfId="26256"/>
    <cellStyle name="Output 5 5 3" xfId="17868"/>
    <cellStyle name="Output 5 5 3 2" xfId="23428"/>
    <cellStyle name="Output 5 5 3 2 2" xfId="33108"/>
    <cellStyle name="Output 5 5 3 3" xfId="24177"/>
    <cellStyle name="Output 5 5 3 3 2" xfId="33857"/>
    <cellStyle name="Output 5 5 3 4" xfId="24174"/>
    <cellStyle name="Output 5 5 3 4 2" xfId="33854"/>
    <cellStyle name="Output 5 5 3 5" xfId="27552"/>
    <cellStyle name="Output 5 5 4" xfId="21923"/>
    <cellStyle name="Output 5 5 4 2" xfId="31603"/>
    <cellStyle name="Output 5 5 5" xfId="21296"/>
    <cellStyle name="Output 5 5 5 2" xfId="30976"/>
    <cellStyle name="Output 5 5 6" xfId="18969"/>
    <cellStyle name="Output 5 5 6 2" xfId="28649"/>
    <cellStyle name="Output 5 5 7" xfId="25925"/>
    <cellStyle name="Output 5 6" xfId="24431"/>
    <cellStyle name="Output 5 6 2" xfId="34111"/>
    <cellStyle name="Output 6" xfId="874"/>
    <cellStyle name="Output 6 2" xfId="15983"/>
    <cellStyle name="Output 6 2 10" xfId="21600"/>
    <cellStyle name="Output 6 2 10 2" xfId="31280"/>
    <cellStyle name="Output 6 2 11" xfId="24736"/>
    <cellStyle name="Output 6 2 11 2" xfId="34416"/>
    <cellStyle name="Output 6 2 12" xfId="25866"/>
    <cellStyle name="Output 6 2 2" xfId="16075"/>
    <cellStyle name="Output 6 2 2 10" xfId="26196"/>
    <cellStyle name="Output 6 2 2 2" xfId="16323"/>
    <cellStyle name="Output 6 2 2 2 2" xfId="16793"/>
    <cellStyle name="Output 6 2 2 2 2 2" xfId="17663"/>
    <cellStyle name="Output 6 2 2 2 2 2 2" xfId="23223"/>
    <cellStyle name="Output 6 2 2 2 2 2 2 2" xfId="32903"/>
    <cellStyle name="Output 6 2 2 2 2 2 3" xfId="19461"/>
    <cellStyle name="Output 6 2 2 2 2 2 3 2" xfId="29141"/>
    <cellStyle name="Output 6 2 2 2 2 2 4" xfId="20290"/>
    <cellStyle name="Output 6 2 2 2 2 2 4 2" xfId="29970"/>
    <cellStyle name="Output 6 2 2 2 2 2 5" xfId="27145"/>
    <cellStyle name="Output 6 2 2 2 2 2 6" xfId="27347"/>
    <cellStyle name="Output 6 2 2 2 2 3" xfId="18344"/>
    <cellStyle name="Output 6 2 2 2 2 3 2" xfId="23904"/>
    <cellStyle name="Output 6 2 2 2 2 3 2 2" xfId="33584"/>
    <cellStyle name="Output 6 2 2 2 2 3 3" xfId="24604"/>
    <cellStyle name="Output 6 2 2 2 2 3 3 2" xfId="34284"/>
    <cellStyle name="Output 6 2 2 2 2 3 4" xfId="24762"/>
    <cellStyle name="Output 6 2 2 2 2 3 4 2" xfId="34442"/>
    <cellStyle name="Output 6 2 2 2 2 3 5" xfId="28028"/>
    <cellStyle name="Output 6 2 2 2 2 4" xfId="22399"/>
    <cellStyle name="Output 6 2 2 2 2 4 2" xfId="32079"/>
    <cellStyle name="Output 6 2 2 2 2 5" xfId="18964"/>
    <cellStyle name="Output 6 2 2 2 2 5 2" xfId="28644"/>
    <cellStyle name="Output 6 2 2 2 2 6" xfId="24265"/>
    <cellStyle name="Output 6 2 2 2 2 6 2" xfId="33945"/>
    <cellStyle name="Output 6 2 2 2 2 7" xfId="25805"/>
    <cellStyle name="Output 6 2 2 2 3" xfId="16659"/>
    <cellStyle name="Output 6 2 2 2 3 2" xfId="17427"/>
    <cellStyle name="Output 6 2 2 2 3 2 2" xfId="22987"/>
    <cellStyle name="Output 6 2 2 2 3 2 2 2" xfId="32667"/>
    <cellStyle name="Output 6 2 2 2 3 2 3" xfId="20691"/>
    <cellStyle name="Output 6 2 2 2 3 2 3 2" xfId="30371"/>
    <cellStyle name="Output 6 2 2 2 3 2 4" xfId="20041"/>
    <cellStyle name="Output 6 2 2 2 3 2 4 2" xfId="29721"/>
    <cellStyle name="Output 6 2 2 2 3 2 5" xfId="26909"/>
    <cellStyle name="Output 6 2 2 2 3 2 6" xfId="25067"/>
    <cellStyle name="Output 6 2 2 2 3 3" xfId="18108"/>
    <cellStyle name="Output 6 2 2 2 3 3 2" xfId="23668"/>
    <cellStyle name="Output 6 2 2 2 3 3 2 2" xfId="33348"/>
    <cellStyle name="Output 6 2 2 2 3 3 3" xfId="24305"/>
    <cellStyle name="Output 6 2 2 2 3 3 3 2" xfId="33985"/>
    <cellStyle name="Output 6 2 2 2 3 3 4" xfId="19630"/>
    <cellStyle name="Output 6 2 2 2 3 3 4 2" xfId="29310"/>
    <cellStyle name="Output 6 2 2 2 3 3 5" xfId="27792"/>
    <cellStyle name="Output 6 2 2 2 3 4" xfId="22163"/>
    <cellStyle name="Output 6 2 2 2 3 4 2" xfId="31843"/>
    <cellStyle name="Output 6 2 2 2 3 5" xfId="20427"/>
    <cellStyle name="Output 6 2 2 2 3 5 2" xfId="30107"/>
    <cellStyle name="Output 6 2 2 2 3 6" xfId="20004"/>
    <cellStyle name="Output 6 2 2 2 3 6 2" xfId="29684"/>
    <cellStyle name="Output 6 2 2 2 3 7" xfId="25785"/>
    <cellStyle name="Output 6 2 2 2 4" xfId="16975"/>
    <cellStyle name="Output 6 2 2 2 4 2" xfId="22528"/>
    <cellStyle name="Output 6 2 2 2 4 2 2" xfId="32208"/>
    <cellStyle name="Output 6 2 2 2 4 3" xfId="24024"/>
    <cellStyle name="Output 6 2 2 2 4 3 2" xfId="33704"/>
    <cellStyle name="Output 6 2 2 2 4 4" xfId="19202"/>
    <cellStyle name="Output 6 2 2 2 4 4 2" xfId="28882"/>
    <cellStyle name="Output 6 2 2 2 4 5" xfId="26510"/>
    <cellStyle name="Output 6 2 2 2 4 6" xfId="26228"/>
    <cellStyle name="Output 6 2 2 2 5" xfId="17838"/>
    <cellStyle name="Output 6 2 2 2 5 2" xfId="23398"/>
    <cellStyle name="Output 6 2 2 2 5 2 2" xfId="33078"/>
    <cellStyle name="Output 6 2 2 2 5 3" xfId="20376"/>
    <cellStyle name="Output 6 2 2 2 5 3 2" xfId="30056"/>
    <cellStyle name="Output 6 2 2 2 5 4" xfId="24907"/>
    <cellStyle name="Output 6 2 2 2 5 4 2" xfId="34587"/>
    <cellStyle name="Output 6 2 2 2 5 5" xfId="27522"/>
    <cellStyle name="Output 6 2 2 2 6" xfId="21893"/>
    <cellStyle name="Output 6 2 2 2 6 2" xfId="31573"/>
    <cellStyle name="Output 6 2 2 2 7" xfId="21330"/>
    <cellStyle name="Output 6 2 2 2 7 2" xfId="31010"/>
    <cellStyle name="Output 6 2 2 2 8" xfId="20205"/>
    <cellStyle name="Output 6 2 2 2 8 2" xfId="29885"/>
    <cellStyle name="Output 6 2 2 2 9" xfId="25709"/>
    <cellStyle name="Output 6 2 2 3" xfId="16264"/>
    <cellStyle name="Output 6 2 2 3 2" xfId="17604"/>
    <cellStyle name="Output 6 2 2 3 2 2" xfId="23164"/>
    <cellStyle name="Output 6 2 2 3 2 2 2" xfId="32844"/>
    <cellStyle name="Output 6 2 2 3 2 3" xfId="21393"/>
    <cellStyle name="Output 6 2 2 3 2 3 2" xfId="31073"/>
    <cellStyle name="Output 6 2 2 3 2 4" xfId="21256"/>
    <cellStyle name="Output 6 2 2 3 2 4 2" xfId="30936"/>
    <cellStyle name="Output 6 2 2 3 2 5" xfId="27086"/>
    <cellStyle name="Output 6 2 2 3 2 6" xfId="27288"/>
    <cellStyle name="Output 6 2 2 3 3" xfId="18285"/>
    <cellStyle name="Output 6 2 2 3 3 2" xfId="23845"/>
    <cellStyle name="Output 6 2 2 3 3 2 2" xfId="33525"/>
    <cellStyle name="Output 6 2 2 3 3 3" xfId="24172"/>
    <cellStyle name="Output 6 2 2 3 3 3 2" xfId="33852"/>
    <cellStyle name="Output 6 2 2 3 3 4" xfId="24891"/>
    <cellStyle name="Output 6 2 2 3 3 4 2" xfId="34571"/>
    <cellStyle name="Output 6 2 2 3 3 5" xfId="27969"/>
    <cellStyle name="Output 6 2 2 3 4" xfId="22340"/>
    <cellStyle name="Output 6 2 2 3 4 2" xfId="32020"/>
    <cellStyle name="Output 6 2 2 3 5" xfId="20880"/>
    <cellStyle name="Output 6 2 2 3 5 2" xfId="30560"/>
    <cellStyle name="Output 6 2 2 3 6" xfId="19255"/>
    <cellStyle name="Output 6 2 2 3 6 2" xfId="28935"/>
    <cellStyle name="Output 6 2 2 3 7" xfId="26012"/>
    <cellStyle name="Output 6 2 2 4" xfId="16600"/>
    <cellStyle name="Output 6 2 2 4 2" xfId="17368"/>
    <cellStyle name="Output 6 2 2 4 2 2" xfId="22928"/>
    <cellStyle name="Output 6 2 2 4 2 2 2" xfId="32608"/>
    <cellStyle name="Output 6 2 2 4 2 3" xfId="20859"/>
    <cellStyle name="Output 6 2 2 4 2 3 2" xfId="30539"/>
    <cellStyle name="Output 6 2 2 4 2 4" xfId="20284"/>
    <cellStyle name="Output 6 2 2 4 2 4 2" xfId="29964"/>
    <cellStyle name="Output 6 2 2 4 2 5" xfId="26850"/>
    <cellStyle name="Output 6 2 2 4 2 6" xfId="25199"/>
    <cellStyle name="Output 6 2 2 4 3" xfId="18049"/>
    <cellStyle name="Output 6 2 2 4 3 2" xfId="23609"/>
    <cellStyle name="Output 6 2 2 4 3 2 2" xfId="33289"/>
    <cellStyle name="Output 6 2 2 4 3 3" xfId="20775"/>
    <cellStyle name="Output 6 2 2 4 3 3 2" xfId="30455"/>
    <cellStyle name="Output 6 2 2 4 3 4" xfId="19137"/>
    <cellStyle name="Output 6 2 2 4 3 4 2" xfId="28817"/>
    <cellStyle name="Output 6 2 2 4 3 5" xfId="27733"/>
    <cellStyle name="Output 6 2 2 4 4" xfId="22104"/>
    <cellStyle name="Output 6 2 2 4 4 2" xfId="31784"/>
    <cellStyle name="Output 6 2 2 4 5" xfId="21639"/>
    <cellStyle name="Output 6 2 2 4 5 2" xfId="31319"/>
    <cellStyle name="Output 6 2 2 4 6" xfId="19352"/>
    <cellStyle name="Output 6 2 2 4 6 2" xfId="29032"/>
    <cellStyle name="Output 6 2 2 4 7" xfId="25906"/>
    <cellStyle name="Output 6 2 2 5" xfId="17321"/>
    <cellStyle name="Output 6 2 2 5 2" xfId="22881"/>
    <cellStyle name="Output 6 2 2 5 2 2" xfId="32561"/>
    <cellStyle name="Output 6 2 2 5 3" xfId="20268"/>
    <cellStyle name="Output 6 2 2 5 3 2" xfId="29948"/>
    <cellStyle name="Output 6 2 2 5 4" xfId="19378"/>
    <cellStyle name="Output 6 2 2 5 4 2" xfId="29058"/>
    <cellStyle name="Output 6 2 2 5 5" xfId="26812"/>
    <cellStyle name="Output 6 2 2 5 6" xfId="26397"/>
    <cellStyle name="Output 6 2 2 6" xfId="17779"/>
    <cellStyle name="Output 6 2 2 6 2" xfId="23339"/>
    <cellStyle name="Output 6 2 2 6 2 2" xfId="33019"/>
    <cellStyle name="Output 6 2 2 6 3" xfId="19783"/>
    <cellStyle name="Output 6 2 2 6 3 2" xfId="29463"/>
    <cellStyle name="Output 6 2 2 6 4" xfId="20682"/>
    <cellStyle name="Output 6 2 2 6 4 2" xfId="30362"/>
    <cellStyle name="Output 6 2 2 6 5" xfId="27463"/>
    <cellStyle name="Output 6 2 2 7" xfId="21832"/>
    <cellStyle name="Output 6 2 2 7 2" xfId="31512"/>
    <cellStyle name="Output 6 2 2 8" xfId="21144"/>
    <cellStyle name="Output 6 2 2 8 2" xfId="30824"/>
    <cellStyle name="Output 6 2 2 9" xfId="24756"/>
    <cellStyle name="Output 6 2 2 9 2" xfId="34436"/>
    <cellStyle name="Output 6 2 3" xfId="16240"/>
    <cellStyle name="Output 6 2 3 2" xfId="16738"/>
    <cellStyle name="Output 6 2 3 2 2" xfId="17580"/>
    <cellStyle name="Output 6 2 3 2 2 2" xfId="23140"/>
    <cellStyle name="Output 6 2 3 2 2 2 2" xfId="32820"/>
    <cellStyle name="Output 6 2 3 2 2 3" xfId="21429"/>
    <cellStyle name="Output 6 2 3 2 2 3 2" xfId="31109"/>
    <cellStyle name="Output 6 2 3 2 2 4" xfId="24313"/>
    <cellStyle name="Output 6 2 3 2 2 4 2" xfId="33993"/>
    <cellStyle name="Output 6 2 3 2 2 5" xfId="27062"/>
    <cellStyle name="Output 6 2 3 2 2 6" xfId="27264"/>
    <cellStyle name="Output 6 2 3 2 3" xfId="18261"/>
    <cellStyle name="Output 6 2 3 2 3 2" xfId="23821"/>
    <cellStyle name="Output 6 2 3 2 3 2 2" xfId="33501"/>
    <cellStyle name="Output 6 2 3 2 3 3" xfId="24219"/>
    <cellStyle name="Output 6 2 3 2 3 3 2" xfId="33899"/>
    <cellStyle name="Output 6 2 3 2 3 4" xfId="20111"/>
    <cellStyle name="Output 6 2 3 2 3 4 2" xfId="29791"/>
    <cellStyle name="Output 6 2 3 2 3 5" xfId="27945"/>
    <cellStyle name="Output 6 2 3 2 4" xfId="22316"/>
    <cellStyle name="Output 6 2 3 2 4 2" xfId="31996"/>
    <cellStyle name="Output 6 2 3 2 5" xfId="19129"/>
    <cellStyle name="Output 6 2 3 2 5 2" xfId="28809"/>
    <cellStyle name="Output 6 2 3 2 6" xfId="19302"/>
    <cellStyle name="Output 6 2 3 2 6 2" xfId="28982"/>
    <cellStyle name="Output 6 2 3 2 7" xfId="25324"/>
    <cellStyle name="Output 6 2 3 3" xfId="16576"/>
    <cellStyle name="Output 6 2 3 3 2" xfId="16869"/>
    <cellStyle name="Output 6 2 3 3 2 2" xfId="22422"/>
    <cellStyle name="Output 6 2 3 3 2 2 2" xfId="32102"/>
    <cellStyle name="Output 6 2 3 3 2 3" xfId="21430"/>
    <cellStyle name="Output 6 2 3 3 2 3 2" xfId="31110"/>
    <cellStyle name="Output 6 2 3 3 2 4" xfId="19964"/>
    <cellStyle name="Output 6 2 3 3 2 4 2" xfId="29644"/>
    <cellStyle name="Output 6 2 3 3 2 5" xfId="26404"/>
    <cellStyle name="Output 6 2 3 3 2 6" xfId="25670"/>
    <cellStyle name="Output 6 2 3 3 3" xfId="18025"/>
    <cellStyle name="Output 6 2 3 3 3 2" xfId="23585"/>
    <cellStyle name="Output 6 2 3 3 3 2 2" xfId="33265"/>
    <cellStyle name="Output 6 2 3 3 3 3" xfId="23955"/>
    <cellStyle name="Output 6 2 3 3 3 3 2" xfId="33635"/>
    <cellStyle name="Output 6 2 3 3 3 4" xfId="18589"/>
    <cellStyle name="Output 6 2 3 3 3 4 2" xfId="28269"/>
    <cellStyle name="Output 6 2 3 3 3 5" xfId="27709"/>
    <cellStyle name="Output 6 2 3 3 4" xfId="22080"/>
    <cellStyle name="Output 6 2 3 3 4 2" xfId="31760"/>
    <cellStyle name="Output 6 2 3 3 5" xfId="19077"/>
    <cellStyle name="Output 6 2 3 3 5 2" xfId="28757"/>
    <cellStyle name="Output 6 2 3 3 6" xfId="20257"/>
    <cellStyle name="Output 6 2 3 3 6 2" xfId="29937"/>
    <cellStyle name="Output 6 2 3 3 7" xfId="25941"/>
    <cellStyle name="Output 6 2 3 4" xfId="16949"/>
    <cellStyle name="Output 6 2 3 4 2" xfId="22502"/>
    <cellStyle name="Output 6 2 3 4 2 2" xfId="32182"/>
    <cellStyle name="Output 6 2 3 4 3" xfId="20184"/>
    <cellStyle name="Output 6 2 3 4 3 2" xfId="29864"/>
    <cellStyle name="Output 6 2 3 4 4" xfId="18512"/>
    <cellStyle name="Output 6 2 3 4 4 2" xfId="28192"/>
    <cellStyle name="Output 6 2 3 4 5" xfId="26484"/>
    <cellStyle name="Output 6 2 3 4 6" xfId="26036"/>
    <cellStyle name="Output 6 2 3 5" xfId="17755"/>
    <cellStyle name="Output 6 2 3 5 2" xfId="23315"/>
    <cellStyle name="Output 6 2 3 5 2 2" xfId="32995"/>
    <cellStyle name="Output 6 2 3 5 3" xfId="21017"/>
    <cellStyle name="Output 6 2 3 5 3 2" xfId="30697"/>
    <cellStyle name="Output 6 2 3 5 4" xfId="24911"/>
    <cellStyle name="Output 6 2 3 5 4 2" xfId="34591"/>
    <cellStyle name="Output 6 2 3 5 5" xfId="27439"/>
    <cellStyle name="Output 6 2 3 6" xfId="21806"/>
    <cellStyle name="Output 6 2 3 6 2" xfId="31486"/>
    <cellStyle name="Output 6 2 3 7" xfId="24014"/>
    <cellStyle name="Output 6 2 3 7 2" xfId="33694"/>
    <cellStyle name="Output 6 2 3 8" xfId="24957"/>
    <cellStyle name="Output 6 2 3 8 2" xfId="34637"/>
    <cellStyle name="Output 6 2 3 9" xfId="25939"/>
    <cellStyle name="Output 6 2 4" xfId="16121"/>
    <cellStyle name="Output 6 2 4 2" xfId="16666"/>
    <cellStyle name="Output 6 2 4 2 2" xfId="17468"/>
    <cellStyle name="Output 6 2 4 2 2 2" xfId="23028"/>
    <cellStyle name="Output 6 2 4 2 2 2 2" xfId="32708"/>
    <cellStyle name="Output 6 2 4 2 2 3" xfId="21842"/>
    <cellStyle name="Output 6 2 4 2 2 3 2" xfId="31522"/>
    <cellStyle name="Output 6 2 4 2 2 4" xfId="19567"/>
    <cellStyle name="Output 6 2 4 2 2 4 2" xfId="29247"/>
    <cellStyle name="Output 6 2 4 2 2 5" xfId="26950"/>
    <cellStyle name="Output 6 2 4 2 2 6" xfId="25153"/>
    <cellStyle name="Output 6 2 4 2 3" xfId="18149"/>
    <cellStyle name="Output 6 2 4 2 3 2" xfId="23709"/>
    <cellStyle name="Output 6 2 4 2 3 2 2" xfId="33389"/>
    <cellStyle name="Output 6 2 4 2 3 3" xfId="24452"/>
    <cellStyle name="Output 6 2 4 2 3 3 2" xfId="34132"/>
    <cellStyle name="Output 6 2 4 2 3 4" xfId="25003"/>
    <cellStyle name="Output 6 2 4 2 3 4 2" xfId="34683"/>
    <cellStyle name="Output 6 2 4 2 3 5" xfId="27833"/>
    <cellStyle name="Output 6 2 4 2 4" xfId="22204"/>
    <cellStyle name="Output 6 2 4 2 4 2" xfId="31884"/>
    <cellStyle name="Output 6 2 4 2 5" xfId="20273"/>
    <cellStyle name="Output 6 2 4 2 5 2" xfId="29953"/>
    <cellStyle name="Output 6 2 4 2 6" xfId="21648"/>
    <cellStyle name="Output 6 2 4 2 6 2" xfId="31328"/>
    <cellStyle name="Output 6 2 4 2 7" xfId="25366"/>
    <cellStyle name="Output 6 2 4 3" xfId="16464"/>
    <cellStyle name="Output 6 2 4 3 2" xfId="17027"/>
    <cellStyle name="Output 6 2 4 3 2 2" xfId="22580"/>
    <cellStyle name="Output 6 2 4 3 2 2 2" xfId="32260"/>
    <cellStyle name="Output 6 2 4 3 2 3" xfId="18566"/>
    <cellStyle name="Output 6 2 4 3 2 3 2" xfId="28246"/>
    <cellStyle name="Output 6 2 4 3 2 4" xfId="19044"/>
    <cellStyle name="Output 6 2 4 3 2 4 2" xfId="28724"/>
    <cellStyle name="Output 6 2 4 3 2 5" xfId="26562"/>
    <cellStyle name="Output 6 2 4 3 2 6" xfId="25663"/>
    <cellStyle name="Output 6 2 4 3 3" xfId="17913"/>
    <cellStyle name="Output 6 2 4 3 3 2" xfId="23473"/>
    <cellStyle name="Output 6 2 4 3 3 2 2" xfId="33153"/>
    <cellStyle name="Output 6 2 4 3 3 3" xfId="24484"/>
    <cellStyle name="Output 6 2 4 3 3 3 2" xfId="34164"/>
    <cellStyle name="Output 6 2 4 3 3 4" xfId="20533"/>
    <cellStyle name="Output 6 2 4 3 3 4 2" xfId="30213"/>
    <cellStyle name="Output 6 2 4 3 3 5" xfId="27597"/>
    <cellStyle name="Output 6 2 4 3 4" xfId="21968"/>
    <cellStyle name="Output 6 2 4 3 4 2" xfId="31648"/>
    <cellStyle name="Output 6 2 4 3 5" xfId="19969"/>
    <cellStyle name="Output 6 2 4 3 5 2" xfId="29649"/>
    <cellStyle name="Output 6 2 4 3 6" xfId="21427"/>
    <cellStyle name="Output 6 2 4 3 6 2" xfId="31107"/>
    <cellStyle name="Output 6 2 4 3 7" xfId="25979"/>
    <cellStyle name="Output 6 2 4 4" xfId="17184"/>
    <cellStyle name="Output 6 2 4 4 2" xfId="22737"/>
    <cellStyle name="Output 6 2 4 4 2 2" xfId="32417"/>
    <cellStyle name="Output 6 2 4 4 3" xfId="19944"/>
    <cellStyle name="Output 6 2 4 4 3 2" xfId="29624"/>
    <cellStyle name="Output 6 2 4 4 4" xfId="21049"/>
    <cellStyle name="Output 6 2 4 4 4 2" xfId="30729"/>
    <cellStyle name="Output 6 2 4 4 5" xfId="26705"/>
    <cellStyle name="Output 6 2 4 4 6" xfId="27201"/>
    <cellStyle name="Output 6 2 4 5" xfId="17267"/>
    <cellStyle name="Output 6 2 4 5 2" xfId="22819"/>
    <cellStyle name="Output 6 2 4 5 2 2" xfId="32499"/>
    <cellStyle name="Output 6 2 4 5 3" xfId="18706"/>
    <cellStyle name="Output 6 2 4 5 3 2" xfId="28386"/>
    <cellStyle name="Output 6 2 4 5 4" xfId="18572"/>
    <cellStyle name="Output 6 2 4 5 4 2" xfId="28252"/>
    <cellStyle name="Output 6 2 4 5 5" xfId="27155"/>
    <cellStyle name="Output 6 2 4 6" xfId="21689"/>
    <cellStyle name="Output 6 2 4 6 2" xfId="31369"/>
    <cellStyle name="Output 6 2 4 7" xfId="20281"/>
    <cellStyle name="Output 6 2 4 7 2" xfId="29961"/>
    <cellStyle name="Output 6 2 4 8" xfId="18522"/>
    <cellStyle name="Output 6 2 4 8 2" xfId="28202"/>
    <cellStyle name="Output 6 2 4 9" xfId="25690"/>
    <cellStyle name="Output 6 2 5" xfId="16112"/>
    <cellStyle name="Output 6 2 5 2" xfId="17459"/>
    <cellStyle name="Output 6 2 5 2 2" xfId="23019"/>
    <cellStyle name="Output 6 2 5 2 2 2" xfId="32699"/>
    <cellStyle name="Output 6 2 5 2 3" xfId="20817"/>
    <cellStyle name="Output 6 2 5 2 3 2" xfId="30497"/>
    <cellStyle name="Output 6 2 5 2 4" xfId="19752"/>
    <cellStyle name="Output 6 2 5 2 4 2" xfId="29432"/>
    <cellStyle name="Output 6 2 5 2 5" xfId="26941"/>
    <cellStyle name="Output 6 2 5 2 6" xfId="25154"/>
    <cellStyle name="Output 6 2 5 3" xfId="18140"/>
    <cellStyle name="Output 6 2 5 3 2" xfId="23700"/>
    <cellStyle name="Output 6 2 5 3 2 2" xfId="33380"/>
    <cellStyle name="Output 6 2 5 3 3" xfId="24404"/>
    <cellStyle name="Output 6 2 5 3 3 2" xfId="34084"/>
    <cellStyle name="Output 6 2 5 3 4" xfId="19802"/>
    <cellStyle name="Output 6 2 5 3 4 2" xfId="29482"/>
    <cellStyle name="Output 6 2 5 3 5" xfId="27824"/>
    <cellStyle name="Output 6 2 5 4" xfId="22195"/>
    <cellStyle name="Output 6 2 5 4 2" xfId="31875"/>
    <cellStyle name="Output 6 2 5 5" xfId="19447"/>
    <cellStyle name="Output 6 2 5 5 2" xfId="29127"/>
    <cellStyle name="Output 6 2 5 6" xfId="19734"/>
    <cellStyle name="Output 6 2 5 6 2" xfId="29414"/>
    <cellStyle name="Output 6 2 5 7" xfId="25725"/>
    <cellStyle name="Output 6 2 6" xfId="16455"/>
    <cellStyle name="Output 6 2 6 2" xfId="16918"/>
    <cellStyle name="Output 6 2 6 2 2" xfId="22471"/>
    <cellStyle name="Output 6 2 6 2 2 2" xfId="32151"/>
    <cellStyle name="Output 6 2 6 2 3" xfId="20094"/>
    <cellStyle name="Output 6 2 6 2 3 2" xfId="29774"/>
    <cellStyle name="Output 6 2 6 2 4" xfId="24154"/>
    <cellStyle name="Output 6 2 6 2 4 2" xfId="33834"/>
    <cellStyle name="Output 6 2 6 2 5" xfId="26453"/>
    <cellStyle name="Output 6 2 6 2 6" xfId="26307"/>
    <cellStyle name="Output 6 2 6 3" xfId="17904"/>
    <cellStyle name="Output 6 2 6 3 2" xfId="23464"/>
    <cellStyle name="Output 6 2 6 3 2 2" xfId="33144"/>
    <cellStyle name="Output 6 2 6 3 3" xfId="21361"/>
    <cellStyle name="Output 6 2 6 3 3 2" xfId="31041"/>
    <cellStyle name="Output 6 2 6 3 4" xfId="24825"/>
    <cellStyle name="Output 6 2 6 3 4 2" xfId="34505"/>
    <cellStyle name="Output 6 2 6 3 5" xfId="27588"/>
    <cellStyle name="Output 6 2 6 4" xfId="21959"/>
    <cellStyle name="Output 6 2 6 4 2" xfId="31639"/>
    <cellStyle name="Output 6 2 6 5" xfId="20065"/>
    <cellStyle name="Output 6 2 6 5 2" xfId="29745"/>
    <cellStyle name="Output 6 2 6 6" xfId="20072"/>
    <cellStyle name="Output 6 2 6 6 2" xfId="29752"/>
    <cellStyle name="Output 6 2 6 7" xfId="25406"/>
    <cellStyle name="Output 6 2 7" xfId="17086"/>
    <cellStyle name="Output 6 2 7 2" xfId="22639"/>
    <cellStyle name="Output 6 2 7 2 2" xfId="32319"/>
    <cellStyle name="Output 6 2 7 3" xfId="24131"/>
    <cellStyle name="Output 6 2 7 3 2" xfId="33811"/>
    <cellStyle name="Output 6 2 7 4" xfId="24381"/>
    <cellStyle name="Output 6 2 7 4 2" xfId="34061"/>
    <cellStyle name="Output 6 2 7 5" xfId="26618"/>
    <cellStyle name="Output 6 2 7 6" xfId="26280"/>
    <cellStyle name="Output 6 2 8" xfId="17243"/>
    <cellStyle name="Output 6 2 8 2" xfId="22796"/>
    <cellStyle name="Output 6 2 8 2 2" xfId="32476"/>
    <cellStyle name="Output 6 2 8 3" xfId="21252"/>
    <cellStyle name="Output 6 2 8 3 2" xfId="30932"/>
    <cellStyle name="Output 6 2 8 4" xfId="24127"/>
    <cellStyle name="Output 6 2 8 4 2" xfId="33807"/>
    <cellStyle name="Output 6 2 8 5" xfId="27225"/>
    <cellStyle name="Output 6 2 9" xfId="21680"/>
    <cellStyle name="Output 6 2 9 2" xfId="31360"/>
    <cellStyle name="Output 6 3" xfId="16028"/>
    <cellStyle name="Output 6 3 10" xfId="25583"/>
    <cellStyle name="Output 6 3 2" xfId="16300"/>
    <cellStyle name="Output 6 3 2 2" xfId="16770"/>
    <cellStyle name="Output 6 3 2 2 2" xfId="17640"/>
    <cellStyle name="Output 6 3 2 2 2 2" xfId="23200"/>
    <cellStyle name="Output 6 3 2 2 2 2 2" xfId="32880"/>
    <cellStyle name="Output 6 3 2 2 2 3" xfId="18401"/>
    <cellStyle name="Output 6 3 2 2 2 3 2" xfId="28081"/>
    <cellStyle name="Output 6 3 2 2 2 4" xfId="20455"/>
    <cellStyle name="Output 6 3 2 2 2 4 2" xfId="30135"/>
    <cellStyle name="Output 6 3 2 2 2 5" xfId="27122"/>
    <cellStyle name="Output 6 3 2 2 2 6" xfId="27324"/>
    <cellStyle name="Output 6 3 2 2 3" xfId="18321"/>
    <cellStyle name="Output 6 3 2 2 3 2" xfId="23881"/>
    <cellStyle name="Output 6 3 2 2 3 2 2" xfId="33561"/>
    <cellStyle name="Output 6 3 2 2 3 3" xfId="24581"/>
    <cellStyle name="Output 6 3 2 2 3 3 2" xfId="34261"/>
    <cellStyle name="Output 6 3 2 2 3 4" xfId="24718"/>
    <cellStyle name="Output 6 3 2 2 3 4 2" xfId="34398"/>
    <cellStyle name="Output 6 3 2 2 3 5" xfId="28005"/>
    <cellStyle name="Output 6 3 2 2 4" xfId="22376"/>
    <cellStyle name="Output 6 3 2 2 4 2" xfId="32056"/>
    <cellStyle name="Output 6 3 2 2 5" xfId="24006"/>
    <cellStyle name="Output 6 3 2 2 5 2" xfId="33686"/>
    <cellStyle name="Output 6 3 2 2 6" xfId="20467"/>
    <cellStyle name="Output 6 3 2 2 6 2" xfId="30147"/>
    <cellStyle name="Output 6 3 2 2 7" xfId="25590"/>
    <cellStyle name="Output 6 3 2 3" xfId="16636"/>
    <cellStyle name="Output 6 3 2 3 2" xfId="17404"/>
    <cellStyle name="Output 6 3 2 3 2 2" xfId="22964"/>
    <cellStyle name="Output 6 3 2 3 2 2 2" xfId="32644"/>
    <cellStyle name="Output 6 3 2 3 2 3" xfId="18810"/>
    <cellStyle name="Output 6 3 2 3 2 3 2" xfId="28490"/>
    <cellStyle name="Output 6 3 2 3 2 4" xfId="20483"/>
    <cellStyle name="Output 6 3 2 3 2 4 2" xfId="30163"/>
    <cellStyle name="Output 6 3 2 3 2 5" xfId="26886"/>
    <cellStyle name="Output 6 3 2 3 2 6" xfId="25161"/>
    <cellStyle name="Output 6 3 2 3 3" xfId="18085"/>
    <cellStyle name="Output 6 3 2 3 3 2" xfId="23645"/>
    <cellStyle name="Output 6 3 2 3 3 2 2" xfId="33325"/>
    <cellStyle name="Output 6 3 2 3 3 3" xfId="18595"/>
    <cellStyle name="Output 6 3 2 3 3 3 2" xfId="28275"/>
    <cellStyle name="Output 6 3 2 3 3 4" xfId="18453"/>
    <cellStyle name="Output 6 3 2 3 3 4 2" xfId="28133"/>
    <cellStyle name="Output 6 3 2 3 3 5" xfId="27769"/>
    <cellStyle name="Output 6 3 2 3 4" xfId="22140"/>
    <cellStyle name="Output 6 3 2 3 4 2" xfId="31820"/>
    <cellStyle name="Output 6 3 2 3 5" xfId="19211"/>
    <cellStyle name="Output 6 3 2 3 5 2" xfId="28891"/>
    <cellStyle name="Output 6 3 2 3 6" xfId="19801"/>
    <cellStyle name="Output 6 3 2 3 6 2" xfId="29481"/>
    <cellStyle name="Output 6 3 2 3 7" xfId="25483"/>
    <cellStyle name="Output 6 3 2 4" xfId="17317"/>
    <cellStyle name="Output 6 3 2 4 2" xfId="22877"/>
    <cellStyle name="Output 6 3 2 4 2 2" xfId="32557"/>
    <cellStyle name="Output 6 3 2 4 3" xfId="24533"/>
    <cellStyle name="Output 6 3 2 4 3 2" xfId="34213"/>
    <cellStyle name="Output 6 3 2 4 4" xfId="20274"/>
    <cellStyle name="Output 6 3 2 4 4 2" xfId="29954"/>
    <cellStyle name="Output 6 3 2 4 5" xfId="26809"/>
    <cellStyle name="Output 6 3 2 4 6" xfId="27165"/>
    <cellStyle name="Output 6 3 2 5" xfId="17815"/>
    <cellStyle name="Output 6 3 2 5 2" xfId="23375"/>
    <cellStyle name="Output 6 3 2 5 2 2" xfId="33055"/>
    <cellStyle name="Output 6 3 2 5 3" xfId="20676"/>
    <cellStyle name="Output 6 3 2 5 3 2" xfId="30356"/>
    <cellStyle name="Output 6 3 2 5 4" xfId="20637"/>
    <cellStyle name="Output 6 3 2 5 4 2" xfId="30317"/>
    <cellStyle name="Output 6 3 2 5 5" xfId="27499"/>
    <cellStyle name="Output 6 3 2 6" xfId="21870"/>
    <cellStyle name="Output 6 3 2 6 2" xfId="31550"/>
    <cellStyle name="Output 6 3 2 7" xfId="24029"/>
    <cellStyle name="Output 6 3 2 7 2" xfId="33709"/>
    <cellStyle name="Output 6 3 2 8" xfId="21370"/>
    <cellStyle name="Output 6 3 2 8 2" xfId="31050"/>
    <cellStyle name="Output 6 3 2 9" xfId="25350"/>
    <cellStyle name="Output 6 3 3" xfId="16192"/>
    <cellStyle name="Output 6 3 3 2" xfId="17532"/>
    <cellStyle name="Output 6 3 3 2 2" xfId="23092"/>
    <cellStyle name="Output 6 3 3 2 2 2" xfId="32772"/>
    <cellStyle name="Output 6 3 3 2 3" xfId="21226"/>
    <cellStyle name="Output 6 3 3 2 3 2" xfId="30906"/>
    <cellStyle name="Output 6 3 3 2 4" xfId="19415"/>
    <cellStyle name="Output 6 3 3 2 4 2" xfId="29095"/>
    <cellStyle name="Output 6 3 3 2 5" xfId="27014"/>
    <cellStyle name="Output 6 3 3 2 6" xfId="25087"/>
    <cellStyle name="Output 6 3 3 3" xfId="18213"/>
    <cellStyle name="Output 6 3 3 3 2" xfId="23773"/>
    <cellStyle name="Output 6 3 3 3 2 2" xfId="33453"/>
    <cellStyle name="Output 6 3 3 3 3" xfId="24139"/>
    <cellStyle name="Output 6 3 3 3 3 2" xfId="33819"/>
    <cellStyle name="Output 6 3 3 3 4" xfId="24809"/>
    <cellStyle name="Output 6 3 3 3 4 2" xfId="34489"/>
    <cellStyle name="Output 6 3 3 3 5" xfId="27897"/>
    <cellStyle name="Output 6 3 3 4" xfId="22268"/>
    <cellStyle name="Output 6 3 3 4 2" xfId="31948"/>
    <cellStyle name="Output 6 3 3 5" xfId="18678"/>
    <cellStyle name="Output 6 3 3 5 2" xfId="28358"/>
    <cellStyle name="Output 6 3 3 6" xfId="18426"/>
    <cellStyle name="Output 6 3 3 6 2" xfId="28106"/>
    <cellStyle name="Output 6 3 3 7" xfId="25305"/>
    <cellStyle name="Output 6 3 4" xfId="16528"/>
    <cellStyle name="Output 6 3 4 2" xfId="16988"/>
    <cellStyle name="Output 6 3 4 2 2" xfId="22541"/>
    <cellStyle name="Output 6 3 4 2 2 2" xfId="32221"/>
    <cellStyle name="Output 6 3 4 2 3" xfId="20577"/>
    <cellStyle name="Output 6 3 4 2 3 2" xfId="30257"/>
    <cellStyle name="Output 6 3 4 2 4" xfId="20462"/>
    <cellStyle name="Output 6 3 4 2 4 2" xfId="30142"/>
    <cellStyle name="Output 6 3 4 2 5" xfId="26523"/>
    <cellStyle name="Output 6 3 4 2 6" xfId="25362"/>
    <cellStyle name="Output 6 3 4 3" xfId="17977"/>
    <cellStyle name="Output 6 3 4 3 2" xfId="23537"/>
    <cellStyle name="Output 6 3 4 3 2 2" xfId="33217"/>
    <cellStyle name="Output 6 3 4 3 3" xfId="24063"/>
    <cellStyle name="Output 6 3 4 3 3 2" xfId="33743"/>
    <cellStyle name="Output 6 3 4 3 4" xfId="25029"/>
    <cellStyle name="Output 6 3 4 3 4 2" xfId="34709"/>
    <cellStyle name="Output 6 3 4 3 5" xfId="27661"/>
    <cellStyle name="Output 6 3 4 4" xfId="22032"/>
    <cellStyle name="Output 6 3 4 4 2" xfId="31712"/>
    <cellStyle name="Output 6 3 4 5" xfId="19337"/>
    <cellStyle name="Output 6 3 4 5 2" xfId="29017"/>
    <cellStyle name="Output 6 3 4 6" xfId="20067"/>
    <cellStyle name="Output 6 3 4 6 2" xfId="29747"/>
    <cellStyle name="Output 6 3 4 7" xfId="25963"/>
    <cellStyle name="Output 6 3 5" xfId="17202"/>
    <cellStyle name="Output 6 3 5 2" xfId="22755"/>
    <cellStyle name="Output 6 3 5 2 2" xfId="32435"/>
    <cellStyle name="Output 6 3 5 3" xfId="21525"/>
    <cellStyle name="Output 6 3 5 3 2" xfId="31205"/>
    <cellStyle name="Output 6 3 5 4" xfId="18888"/>
    <cellStyle name="Output 6 3 5 4 2" xfId="28568"/>
    <cellStyle name="Output 6 3 5 5" xfId="26721"/>
    <cellStyle name="Output 6 3 5 6" xfId="27157"/>
    <cellStyle name="Output 6 3 6" xfId="17707"/>
    <cellStyle name="Output 6 3 6 2" xfId="23267"/>
    <cellStyle name="Output 6 3 6 2 2" xfId="32947"/>
    <cellStyle name="Output 6 3 6 3" xfId="21359"/>
    <cellStyle name="Output 6 3 6 3 2" xfId="31039"/>
    <cellStyle name="Output 6 3 6 4" xfId="18894"/>
    <cellStyle name="Output 6 3 6 4 2" xfId="28574"/>
    <cellStyle name="Output 6 3 6 5" xfId="27391"/>
    <cellStyle name="Output 6 3 7" xfId="21758"/>
    <cellStyle name="Output 6 3 7 2" xfId="31438"/>
    <cellStyle name="Output 6 3 8" xfId="19920"/>
    <cellStyle name="Output 6 3 8 2" xfId="29600"/>
    <cellStyle name="Output 6 3 9" xfId="24658"/>
    <cellStyle name="Output 6 3 9 2" xfId="34338"/>
    <cellStyle name="Output 6 4" xfId="16184"/>
    <cellStyle name="Output 6 4 2" xfId="16700"/>
    <cellStyle name="Output 6 4 2 2" xfId="17524"/>
    <cellStyle name="Output 6 4 2 2 2" xfId="23084"/>
    <cellStyle name="Output 6 4 2 2 2 2" xfId="32764"/>
    <cellStyle name="Output 6 4 2 2 3" xfId="24171"/>
    <cellStyle name="Output 6 4 2 2 3 2" xfId="33851"/>
    <cellStyle name="Output 6 4 2 2 4" xfId="18466"/>
    <cellStyle name="Output 6 4 2 2 4 2" xfId="28146"/>
    <cellStyle name="Output 6 4 2 2 5" xfId="27006"/>
    <cellStyle name="Output 6 4 2 2 6" xfId="25069"/>
    <cellStyle name="Output 6 4 2 3" xfId="18205"/>
    <cellStyle name="Output 6 4 2 3 2" xfId="23765"/>
    <cellStyle name="Output 6 4 2 3 2 2" xfId="33445"/>
    <cellStyle name="Output 6 4 2 3 3" xfId="24448"/>
    <cellStyle name="Output 6 4 2 3 3 2" xfId="34128"/>
    <cellStyle name="Output 6 4 2 3 4" xfId="24795"/>
    <cellStyle name="Output 6 4 2 3 4 2" xfId="34475"/>
    <cellStyle name="Output 6 4 2 3 5" xfId="27889"/>
    <cellStyle name="Output 6 4 2 4" xfId="22260"/>
    <cellStyle name="Output 6 4 2 4 2" xfId="31940"/>
    <cellStyle name="Output 6 4 2 5" xfId="18864"/>
    <cellStyle name="Output 6 4 2 5 2" xfId="28544"/>
    <cellStyle name="Output 6 4 2 6" xfId="20888"/>
    <cellStyle name="Output 6 4 2 6 2" xfId="30568"/>
    <cellStyle name="Output 6 4 2 7" xfId="26050"/>
    <cellStyle name="Output 6 4 3" xfId="16520"/>
    <cellStyle name="Output 6 4 3 2" xfId="16958"/>
    <cellStyle name="Output 6 4 3 2 2" xfId="22511"/>
    <cellStyle name="Output 6 4 3 2 2 2" xfId="32191"/>
    <cellStyle name="Output 6 4 3 2 3" xfId="21480"/>
    <cellStyle name="Output 6 4 3 2 3 2" xfId="31160"/>
    <cellStyle name="Output 6 4 3 2 4" xfId="24471"/>
    <cellStyle name="Output 6 4 3 2 4 2" xfId="34151"/>
    <cellStyle name="Output 6 4 3 2 5" xfId="26493"/>
    <cellStyle name="Output 6 4 3 2 6" xfId="25218"/>
    <cellStyle name="Output 6 4 3 3" xfId="17969"/>
    <cellStyle name="Output 6 4 3 3 2" xfId="23529"/>
    <cellStyle name="Output 6 4 3 3 2 2" xfId="33209"/>
    <cellStyle name="Output 6 4 3 3 3" xfId="20762"/>
    <cellStyle name="Output 6 4 3 3 3 2" xfId="30442"/>
    <cellStyle name="Output 6 4 3 3 4" xfId="19169"/>
    <cellStyle name="Output 6 4 3 3 4 2" xfId="28849"/>
    <cellStyle name="Output 6 4 3 3 5" xfId="27653"/>
    <cellStyle name="Output 6 4 3 4" xfId="22024"/>
    <cellStyle name="Output 6 4 3 4 2" xfId="31704"/>
    <cellStyle name="Output 6 4 3 5" xfId="19652"/>
    <cellStyle name="Output 6 4 3 5 2" xfId="29332"/>
    <cellStyle name="Output 6 4 3 6" xfId="24804"/>
    <cellStyle name="Output 6 4 3 6 2" xfId="34484"/>
    <cellStyle name="Output 6 4 3 7" xfId="25996"/>
    <cellStyle name="Output 6 4 4" xfId="17205"/>
    <cellStyle name="Output 6 4 4 2" xfId="22758"/>
    <cellStyle name="Output 6 4 4 2 2" xfId="32438"/>
    <cellStyle name="Output 6 4 4 3" xfId="19533"/>
    <cellStyle name="Output 6 4 4 3 2" xfId="29213"/>
    <cellStyle name="Output 6 4 4 4" xfId="18928"/>
    <cellStyle name="Output 6 4 4 4 2" xfId="28608"/>
    <cellStyle name="Output 6 4 4 5" xfId="26724"/>
    <cellStyle name="Output 6 4 4 6" xfId="27217"/>
    <cellStyle name="Output 6 4 5" xfId="17699"/>
    <cellStyle name="Output 6 4 5 2" xfId="23259"/>
    <cellStyle name="Output 6 4 5 2 2" xfId="32939"/>
    <cellStyle name="Output 6 4 5 3" xfId="20982"/>
    <cellStyle name="Output 6 4 5 3 2" xfId="30662"/>
    <cellStyle name="Output 6 4 5 4" xfId="20934"/>
    <cellStyle name="Output 6 4 5 4 2" xfId="30614"/>
    <cellStyle name="Output 6 4 5 5" xfId="27383"/>
    <cellStyle name="Output 6 4 6" xfId="21750"/>
    <cellStyle name="Output 6 4 6 2" xfId="31430"/>
    <cellStyle name="Output 6 4 7" xfId="19521"/>
    <cellStyle name="Output 6 4 7 2" xfId="29201"/>
    <cellStyle name="Output 6 4 8" xfId="20698"/>
    <cellStyle name="Output 6 4 8 2" xfId="30378"/>
    <cellStyle name="Output 6 4 9" xfId="26060"/>
    <cellStyle name="Output 6 5" xfId="16421"/>
    <cellStyle name="Output 6 5 2" xfId="17061"/>
    <cellStyle name="Output 6 5 2 2" xfId="22614"/>
    <cellStyle name="Output 6 5 2 2 2" xfId="32294"/>
    <cellStyle name="Output 6 5 2 3" xfId="21580"/>
    <cellStyle name="Output 6 5 2 3 2" xfId="31260"/>
    <cellStyle name="Output 6 5 2 4" xfId="20781"/>
    <cellStyle name="Output 6 5 2 4 2" xfId="30461"/>
    <cellStyle name="Output 6 5 2 5" xfId="26596"/>
    <cellStyle name="Output 6 5 2 6" xfId="25924"/>
    <cellStyle name="Output 6 5 3" xfId="17870"/>
    <cellStyle name="Output 6 5 3 2" xfId="23430"/>
    <cellStyle name="Output 6 5 3 2 2" xfId="33110"/>
    <cellStyle name="Output 6 5 3 3" xfId="18627"/>
    <cellStyle name="Output 6 5 3 3 2" xfId="28307"/>
    <cellStyle name="Output 6 5 3 4" xfId="18670"/>
    <cellStyle name="Output 6 5 3 4 2" xfId="28350"/>
    <cellStyle name="Output 6 5 3 5" xfId="27554"/>
    <cellStyle name="Output 6 5 4" xfId="21925"/>
    <cellStyle name="Output 6 5 4 2" xfId="31605"/>
    <cellStyle name="Output 6 5 5" xfId="19619"/>
    <cellStyle name="Output 6 5 5 2" xfId="29299"/>
    <cellStyle name="Output 6 5 6" xfId="20715"/>
    <cellStyle name="Output 6 5 6 2" xfId="30395"/>
    <cellStyle name="Output 6 5 7" xfId="25798"/>
    <cellStyle name="Output 6 6" xfId="24483"/>
    <cellStyle name="Output 6 6 2" xfId="34163"/>
    <cellStyle name="Output 7" xfId="164"/>
    <cellStyle name="Output 7 2" xfId="15963"/>
    <cellStyle name="Output 7 2 10" xfId="19482"/>
    <cellStyle name="Output 7 2 10 2" xfId="29162"/>
    <cellStyle name="Output 7 2 11" xfId="18431"/>
    <cellStyle name="Output 7 2 11 2" xfId="28111"/>
    <cellStyle name="Output 7 2 12" xfId="25428"/>
    <cellStyle name="Output 7 2 2" xfId="16055"/>
    <cellStyle name="Output 7 2 2 10" xfId="25462"/>
    <cellStyle name="Output 7 2 2 2" xfId="16309"/>
    <cellStyle name="Output 7 2 2 2 2" xfId="16779"/>
    <cellStyle name="Output 7 2 2 2 2 2" xfId="17649"/>
    <cellStyle name="Output 7 2 2 2 2 2 2" xfId="23209"/>
    <cellStyle name="Output 7 2 2 2 2 2 2 2" xfId="32889"/>
    <cellStyle name="Output 7 2 2 2 2 2 3" xfId="19324"/>
    <cellStyle name="Output 7 2 2 2 2 2 3 2" xfId="29004"/>
    <cellStyle name="Output 7 2 2 2 2 2 4" xfId="24527"/>
    <cellStyle name="Output 7 2 2 2 2 2 4 2" xfId="34207"/>
    <cellStyle name="Output 7 2 2 2 2 2 5" xfId="27131"/>
    <cellStyle name="Output 7 2 2 2 2 2 6" xfId="27333"/>
    <cellStyle name="Output 7 2 2 2 2 3" xfId="18330"/>
    <cellStyle name="Output 7 2 2 2 2 3 2" xfId="23890"/>
    <cellStyle name="Output 7 2 2 2 2 3 2 2" xfId="33570"/>
    <cellStyle name="Output 7 2 2 2 2 3 3" xfId="24590"/>
    <cellStyle name="Output 7 2 2 2 2 3 3 2" xfId="34270"/>
    <cellStyle name="Output 7 2 2 2 2 3 4" xfId="25036"/>
    <cellStyle name="Output 7 2 2 2 2 3 4 2" xfId="34716"/>
    <cellStyle name="Output 7 2 2 2 2 3 5" xfId="28014"/>
    <cellStyle name="Output 7 2 2 2 2 4" xfId="22385"/>
    <cellStyle name="Output 7 2 2 2 2 4 2" xfId="32065"/>
    <cellStyle name="Output 7 2 2 2 2 5" xfId="20928"/>
    <cellStyle name="Output 7 2 2 2 2 5 2" xfId="30608"/>
    <cellStyle name="Output 7 2 2 2 2 6" xfId="21334"/>
    <cellStyle name="Output 7 2 2 2 2 6 2" xfId="31014"/>
    <cellStyle name="Output 7 2 2 2 2 7" xfId="25651"/>
    <cellStyle name="Output 7 2 2 2 3" xfId="16645"/>
    <cellStyle name="Output 7 2 2 2 3 2" xfId="17413"/>
    <cellStyle name="Output 7 2 2 2 3 2 2" xfId="22973"/>
    <cellStyle name="Output 7 2 2 2 3 2 2 2" xfId="32653"/>
    <cellStyle name="Output 7 2 2 2 3 2 3" xfId="20895"/>
    <cellStyle name="Output 7 2 2 2 3 2 3 2" xfId="30575"/>
    <cellStyle name="Output 7 2 2 2 3 2 4" xfId="18505"/>
    <cellStyle name="Output 7 2 2 2 3 2 4 2" xfId="28185"/>
    <cellStyle name="Output 7 2 2 2 3 2 5" xfId="26895"/>
    <cellStyle name="Output 7 2 2 2 3 2 6" xfId="25075"/>
    <cellStyle name="Output 7 2 2 2 3 3" xfId="18094"/>
    <cellStyle name="Output 7 2 2 2 3 3 2" xfId="23654"/>
    <cellStyle name="Output 7 2 2 2 3 3 2 2" xfId="33334"/>
    <cellStyle name="Output 7 2 2 2 3 3 3" xfId="24272"/>
    <cellStyle name="Output 7 2 2 2 3 3 3 2" xfId="33952"/>
    <cellStyle name="Output 7 2 2 2 3 3 4" xfId="20619"/>
    <cellStyle name="Output 7 2 2 2 3 3 4 2" xfId="30299"/>
    <cellStyle name="Output 7 2 2 2 3 3 5" xfId="27778"/>
    <cellStyle name="Output 7 2 2 2 3 4" xfId="22149"/>
    <cellStyle name="Output 7 2 2 2 3 4 2" xfId="31829"/>
    <cellStyle name="Output 7 2 2 2 3 5" xfId="18494"/>
    <cellStyle name="Output 7 2 2 2 3 5 2" xfId="28174"/>
    <cellStyle name="Output 7 2 2 2 3 6" xfId="18899"/>
    <cellStyle name="Output 7 2 2 2 3 6 2" xfId="28579"/>
    <cellStyle name="Output 7 2 2 2 3 7" xfId="25408"/>
    <cellStyle name="Output 7 2 2 2 4" xfId="17256"/>
    <cellStyle name="Output 7 2 2 2 4 2" xfId="22809"/>
    <cellStyle name="Output 7 2 2 2 4 2 2" xfId="32489"/>
    <cellStyle name="Output 7 2 2 2 4 3" xfId="20414"/>
    <cellStyle name="Output 7 2 2 2 4 3 2" xfId="30094"/>
    <cellStyle name="Output 7 2 2 2 4 4" xfId="24721"/>
    <cellStyle name="Output 7 2 2 2 4 4 2" xfId="34401"/>
    <cellStyle name="Output 7 2 2 2 4 5" xfId="26767"/>
    <cellStyle name="Output 7 2 2 2 4 6" xfId="26381"/>
    <cellStyle name="Output 7 2 2 2 5" xfId="17824"/>
    <cellStyle name="Output 7 2 2 2 5 2" xfId="23384"/>
    <cellStyle name="Output 7 2 2 2 5 2 2" xfId="33064"/>
    <cellStyle name="Output 7 2 2 2 5 3" xfId="24405"/>
    <cellStyle name="Output 7 2 2 2 5 3 2" xfId="34085"/>
    <cellStyle name="Output 7 2 2 2 5 4" xfId="19945"/>
    <cellStyle name="Output 7 2 2 2 5 4 2" xfId="29625"/>
    <cellStyle name="Output 7 2 2 2 5 5" xfId="27508"/>
    <cellStyle name="Output 7 2 2 2 6" xfId="21879"/>
    <cellStyle name="Output 7 2 2 2 6 2" xfId="31559"/>
    <cellStyle name="Output 7 2 2 2 7" xfId="20271"/>
    <cellStyle name="Output 7 2 2 2 7 2" xfId="29951"/>
    <cellStyle name="Output 7 2 2 2 8" xfId="21565"/>
    <cellStyle name="Output 7 2 2 2 8 2" xfId="31245"/>
    <cellStyle name="Output 7 2 2 2 9" xfId="26311"/>
    <cellStyle name="Output 7 2 2 3" xfId="16244"/>
    <cellStyle name="Output 7 2 2 3 2" xfId="17584"/>
    <cellStyle name="Output 7 2 2 3 2 2" xfId="23144"/>
    <cellStyle name="Output 7 2 2 3 2 2 2" xfId="32824"/>
    <cellStyle name="Output 7 2 2 3 2 3" xfId="19371"/>
    <cellStyle name="Output 7 2 2 3 2 3 2" xfId="29051"/>
    <cellStyle name="Output 7 2 2 3 2 4" xfId="21622"/>
    <cellStyle name="Output 7 2 2 3 2 4 2" xfId="31302"/>
    <cellStyle name="Output 7 2 2 3 2 5" xfId="27066"/>
    <cellStyle name="Output 7 2 2 3 2 6" xfId="27268"/>
    <cellStyle name="Output 7 2 2 3 3" xfId="18265"/>
    <cellStyle name="Output 7 2 2 3 3 2" xfId="23825"/>
    <cellStyle name="Output 7 2 2 3 3 2 2" xfId="33505"/>
    <cellStyle name="Output 7 2 2 3 3 3" xfId="24073"/>
    <cellStyle name="Output 7 2 2 3 3 3 2" xfId="33753"/>
    <cellStyle name="Output 7 2 2 3 3 4" xfId="24782"/>
    <cellStyle name="Output 7 2 2 3 3 4 2" xfId="34462"/>
    <cellStyle name="Output 7 2 2 3 3 5" xfId="27949"/>
    <cellStyle name="Output 7 2 2 3 4" xfId="22320"/>
    <cellStyle name="Output 7 2 2 3 4 2" xfId="32000"/>
    <cellStyle name="Output 7 2 2 3 5" xfId="21611"/>
    <cellStyle name="Output 7 2 2 3 5 2" xfId="31291"/>
    <cellStyle name="Output 7 2 2 3 6" xfId="19242"/>
    <cellStyle name="Output 7 2 2 3 6 2" xfId="28922"/>
    <cellStyle name="Output 7 2 2 3 7" xfId="26089"/>
    <cellStyle name="Output 7 2 2 4" xfId="16580"/>
    <cellStyle name="Output 7 2 2 4 2" xfId="17348"/>
    <cellStyle name="Output 7 2 2 4 2 2" xfId="22908"/>
    <cellStyle name="Output 7 2 2 4 2 2 2" xfId="32588"/>
    <cellStyle name="Output 7 2 2 4 2 3" xfId="19876"/>
    <cellStyle name="Output 7 2 2 4 2 3 2" xfId="29556"/>
    <cellStyle name="Output 7 2 2 4 2 4" xfId="20649"/>
    <cellStyle name="Output 7 2 2 4 2 4 2" xfId="30329"/>
    <cellStyle name="Output 7 2 2 4 2 5" xfId="26830"/>
    <cellStyle name="Output 7 2 2 4 2 6" xfId="25169"/>
    <cellStyle name="Output 7 2 2 4 3" xfId="18029"/>
    <cellStyle name="Output 7 2 2 4 3 2" xfId="23589"/>
    <cellStyle name="Output 7 2 2 4 3 2 2" xfId="33269"/>
    <cellStyle name="Output 7 2 2 4 3 3" xfId="20095"/>
    <cellStyle name="Output 7 2 2 4 3 3 2" xfId="29775"/>
    <cellStyle name="Output 7 2 2 4 3 4" xfId="24827"/>
    <cellStyle name="Output 7 2 2 4 3 4 2" xfId="34507"/>
    <cellStyle name="Output 7 2 2 4 3 5" xfId="27713"/>
    <cellStyle name="Output 7 2 2 4 4" xfId="22084"/>
    <cellStyle name="Output 7 2 2 4 4 2" xfId="31764"/>
    <cellStyle name="Output 7 2 2 4 5" xfId="19544"/>
    <cellStyle name="Output 7 2 2 4 5 2" xfId="29224"/>
    <cellStyle name="Output 7 2 2 4 6" xfId="23924"/>
    <cellStyle name="Output 7 2 2 4 6 2" xfId="33604"/>
    <cellStyle name="Output 7 2 2 4 7" xfId="25532"/>
    <cellStyle name="Output 7 2 2 5" xfId="16946"/>
    <cellStyle name="Output 7 2 2 5 2" xfId="22499"/>
    <cellStyle name="Output 7 2 2 5 2 2" xfId="32179"/>
    <cellStyle name="Output 7 2 2 5 3" xfId="19986"/>
    <cellStyle name="Output 7 2 2 5 3 2" xfId="29666"/>
    <cellStyle name="Output 7 2 2 5 4" xfId="20495"/>
    <cellStyle name="Output 7 2 2 5 4 2" xfId="30175"/>
    <cellStyle name="Output 7 2 2 5 5" xfId="26481"/>
    <cellStyle name="Output 7 2 2 5 6" xfId="25562"/>
    <cellStyle name="Output 7 2 2 6" xfId="17759"/>
    <cellStyle name="Output 7 2 2 6 2" xfId="23319"/>
    <cellStyle name="Output 7 2 2 6 2 2" xfId="32999"/>
    <cellStyle name="Output 7 2 2 6 3" xfId="21543"/>
    <cellStyle name="Output 7 2 2 6 3 2" xfId="31223"/>
    <cellStyle name="Output 7 2 2 6 4" xfId="19542"/>
    <cellStyle name="Output 7 2 2 6 4 2" xfId="29222"/>
    <cellStyle name="Output 7 2 2 6 5" xfId="27443"/>
    <cellStyle name="Output 7 2 2 7" xfId="21812"/>
    <cellStyle name="Output 7 2 2 7 2" xfId="31492"/>
    <cellStyle name="Output 7 2 2 8" xfId="23940"/>
    <cellStyle name="Output 7 2 2 8 2" xfId="33620"/>
    <cellStyle name="Output 7 2 2 9" xfId="24696"/>
    <cellStyle name="Output 7 2 2 9 2" xfId="34376"/>
    <cellStyle name="Output 7 2 3" xfId="16235"/>
    <cellStyle name="Output 7 2 3 2" xfId="16733"/>
    <cellStyle name="Output 7 2 3 2 2" xfId="17575"/>
    <cellStyle name="Output 7 2 3 2 2 2" xfId="23135"/>
    <cellStyle name="Output 7 2 3 2 2 2 2" xfId="32815"/>
    <cellStyle name="Output 7 2 3 2 2 3" xfId="20768"/>
    <cellStyle name="Output 7 2 3 2 2 3 2" xfId="30448"/>
    <cellStyle name="Output 7 2 3 2 2 4" xfId="19860"/>
    <cellStyle name="Output 7 2 3 2 2 4 2" xfId="29540"/>
    <cellStyle name="Output 7 2 3 2 2 5" xfId="27057"/>
    <cellStyle name="Output 7 2 3 2 2 6" xfId="27259"/>
    <cellStyle name="Output 7 2 3 2 3" xfId="18256"/>
    <cellStyle name="Output 7 2 3 2 3 2" xfId="23816"/>
    <cellStyle name="Output 7 2 3 2 3 2 2" xfId="33496"/>
    <cellStyle name="Output 7 2 3 2 3 3" xfId="24003"/>
    <cellStyle name="Output 7 2 3 2 3 3 2" xfId="33683"/>
    <cellStyle name="Output 7 2 3 2 3 4" xfId="24973"/>
    <cellStyle name="Output 7 2 3 2 3 4 2" xfId="34653"/>
    <cellStyle name="Output 7 2 3 2 3 5" xfId="27940"/>
    <cellStyle name="Output 7 2 3 2 4" xfId="22311"/>
    <cellStyle name="Output 7 2 3 2 4 2" xfId="31991"/>
    <cellStyle name="Output 7 2 3 2 5" xfId="21124"/>
    <cellStyle name="Output 7 2 3 2 5 2" xfId="30804"/>
    <cellStyle name="Output 7 2 3 2 6" xfId="21213"/>
    <cellStyle name="Output 7 2 3 2 6 2" xfId="30893"/>
    <cellStyle name="Output 7 2 3 2 7" xfId="25861"/>
    <cellStyle name="Output 7 2 3 3" xfId="16571"/>
    <cellStyle name="Output 7 2 3 3 2" xfId="17046"/>
    <cellStyle name="Output 7 2 3 3 2 2" xfId="22599"/>
    <cellStyle name="Output 7 2 3 3 2 2 2" xfId="32279"/>
    <cellStyle name="Output 7 2 3 3 2 3" xfId="18869"/>
    <cellStyle name="Output 7 2 3 3 2 3 2" xfId="28549"/>
    <cellStyle name="Output 7 2 3 3 2 4" xfId="20893"/>
    <cellStyle name="Output 7 2 3 3 2 4 2" xfId="30573"/>
    <cellStyle name="Output 7 2 3 3 2 5" xfId="26581"/>
    <cellStyle name="Output 7 2 3 3 2 6" xfId="25910"/>
    <cellStyle name="Output 7 2 3 3 3" xfId="18020"/>
    <cellStyle name="Output 7 2 3 3 3 2" xfId="23580"/>
    <cellStyle name="Output 7 2 3 3 3 2 2" xfId="33260"/>
    <cellStyle name="Output 7 2 3 3 3 3" xfId="18923"/>
    <cellStyle name="Output 7 2 3 3 3 3 2" xfId="28603"/>
    <cellStyle name="Output 7 2 3 3 3 4" xfId="20745"/>
    <cellStyle name="Output 7 2 3 3 3 4 2" xfId="30425"/>
    <cellStyle name="Output 7 2 3 3 3 5" xfId="27704"/>
    <cellStyle name="Output 7 2 3 3 4" xfId="22075"/>
    <cellStyle name="Output 7 2 3 3 4 2" xfId="31755"/>
    <cellStyle name="Output 7 2 3 3 5" xfId="24372"/>
    <cellStyle name="Output 7 2 3 3 5 2" xfId="34052"/>
    <cellStyle name="Output 7 2 3 3 6" xfId="20948"/>
    <cellStyle name="Output 7 2 3 3 6 2" xfId="30628"/>
    <cellStyle name="Output 7 2 3 3 7" xfId="25657"/>
    <cellStyle name="Output 7 2 3 4" xfId="17056"/>
    <cellStyle name="Output 7 2 3 4 2" xfId="22609"/>
    <cellStyle name="Output 7 2 3 4 2 2" xfId="32289"/>
    <cellStyle name="Output 7 2 3 4 3" xfId="20423"/>
    <cellStyle name="Output 7 2 3 4 3 2" xfId="30103"/>
    <cellStyle name="Output 7 2 3 4 4" xfId="21392"/>
    <cellStyle name="Output 7 2 3 4 4 2" xfId="31072"/>
    <cellStyle name="Output 7 2 3 4 5" xfId="26591"/>
    <cellStyle name="Output 7 2 3 4 6" xfId="25207"/>
    <cellStyle name="Output 7 2 3 5" xfId="17750"/>
    <cellStyle name="Output 7 2 3 5 2" xfId="23310"/>
    <cellStyle name="Output 7 2 3 5 2 2" xfId="32990"/>
    <cellStyle name="Output 7 2 3 5 3" xfId="19644"/>
    <cellStyle name="Output 7 2 3 5 3 2" xfId="29324"/>
    <cellStyle name="Output 7 2 3 5 4" xfId="19212"/>
    <cellStyle name="Output 7 2 3 5 4 2" xfId="28892"/>
    <cellStyle name="Output 7 2 3 5 5" xfId="27434"/>
    <cellStyle name="Output 7 2 3 6" xfId="21801"/>
    <cellStyle name="Output 7 2 3 6 2" xfId="31481"/>
    <cellStyle name="Output 7 2 3 7" xfId="24293"/>
    <cellStyle name="Output 7 2 3 7 2" xfId="33973"/>
    <cellStyle name="Output 7 2 3 8" xfId="24318"/>
    <cellStyle name="Output 7 2 3 8 2" xfId="33998"/>
    <cellStyle name="Output 7 2 3 9" xfId="25704"/>
    <cellStyle name="Output 7 2 4" xfId="16125"/>
    <cellStyle name="Output 7 2 4 2" xfId="16670"/>
    <cellStyle name="Output 7 2 4 2 2" xfId="17472"/>
    <cellStyle name="Output 7 2 4 2 2 2" xfId="23032"/>
    <cellStyle name="Output 7 2 4 2 2 2 2" xfId="32712"/>
    <cellStyle name="Output 7 2 4 2 2 3" xfId="20986"/>
    <cellStyle name="Output 7 2 4 2 2 3 2" xfId="30666"/>
    <cellStyle name="Output 7 2 4 2 2 4" xfId="24904"/>
    <cellStyle name="Output 7 2 4 2 2 4 2" xfId="34584"/>
    <cellStyle name="Output 7 2 4 2 2 5" xfId="26954"/>
    <cellStyle name="Output 7 2 4 2 2 6" xfId="25792"/>
    <cellStyle name="Output 7 2 4 2 3" xfId="18153"/>
    <cellStyle name="Output 7 2 4 2 3 2" xfId="23713"/>
    <cellStyle name="Output 7 2 4 2 3 2 2" xfId="33393"/>
    <cellStyle name="Output 7 2 4 2 3 3" xfId="24454"/>
    <cellStyle name="Output 7 2 4 2 3 3 2" xfId="34134"/>
    <cellStyle name="Output 7 2 4 2 3 4" xfId="24842"/>
    <cellStyle name="Output 7 2 4 2 3 4 2" xfId="34522"/>
    <cellStyle name="Output 7 2 4 2 3 5" xfId="27837"/>
    <cellStyle name="Output 7 2 4 2 4" xfId="22208"/>
    <cellStyle name="Output 7 2 4 2 4 2" xfId="31888"/>
    <cellStyle name="Output 7 2 4 2 5" xfId="21620"/>
    <cellStyle name="Output 7 2 4 2 5 2" xfId="31300"/>
    <cellStyle name="Output 7 2 4 2 6" xfId="20529"/>
    <cellStyle name="Output 7 2 4 2 6 2" xfId="30209"/>
    <cellStyle name="Output 7 2 4 2 7" xfId="26195"/>
    <cellStyle name="Output 7 2 4 3" xfId="16468"/>
    <cellStyle name="Output 7 2 4 3 2" xfId="16871"/>
    <cellStyle name="Output 7 2 4 3 2 2" xfId="22424"/>
    <cellStyle name="Output 7 2 4 3 2 2 2" xfId="32104"/>
    <cellStyle name="Output 7 2 4 3 2 3" xfId="18601"/>
    <cellStyle name="Output 7 2 4 3 2 3 2" xfId="28281"/>
    <cellStyle name="Output 7 2 4 3 2 4" xfId="20110"/>
    <cellStyle name="Output 7 2 4 3 2 4 2" xfId="29790"/>
    <cellStyle name="Output 7 2 4 3 2 5" xfId="26406"/>
    <cellStyle name="Output 7 2 4 3 2 6" xfId="25995"/>
    <cellStyle name="Output 7 2 4 3 3" xfId="17917"/>
    <cellStyle name="Output 7 2 4 3 3 2" xfId="23477"/>
    <cellStyle name="Output 7 2 4 3 3 2 2" xfId="33157"/>
    <cellStyle name="Output 7 2 4 3 3 3" xfId="20332"/>
    <cellStyle name="Output 7 2 4 3 3 3 2" xfId="30012"/>
    <cellStyle name="Output 7 2 4 3 3 4" xfId="20200"/>
    <cellStyle name="Output 7 2 4 3 3 4 2" xfId="29880"/>
    <cellStyle name="Output 7 2 4 3 3 5" xfId="27601"/>
    <cellStyle name="Output 7 2 4 3 4" xfId="21972"/>
    <cellStyle name="Output 7 2 4 3 4 2" xfId="31652"/>
    <cellStyle name="Output 7 2 4 3 5" xfId="18916"/>
    <cellStyle name="Output 7 2 4 3 5 2" xfId="28596"/>
    <cellStyle name="Output 7 2 4 3 6" xfId="19718"/>
    <cellStyle name="Output 7 2 4 3 6 2" xfId="29398"/>
    <cellStyle name="Output 7 2 4 3 7" xfId="25569"/>
    <cellStyle name="Output 7 2 4 4" xfId="17093"/>
    <cellStyle name="Output 7 2 4 4 2" xfId="22646"/>
    <cellStyle name="Output 7 2 4 4 2 2" xfId="32326"/>
    <cellStyle name="Output 7 2 4 4 3" xfId="18611"/>
    <cellStyle name="Output 7 2 4 4 3 2" xfId="28291"/>
    <cellStyle name="Output 7 2 4 4 4" xfId="19550"/>
    <cellStyle name="Output 7 2 4 4 4 2" xfId="29230"/>
    <cellStyle name="Output 7 2 4 4 5" xfId="26623"/>
    <cellStyle name="Output 7 2 4 4 6" xfId="25990"/>
    <cellStyle name="Output 7 2 4 5" xfId="17175"/>
    <cellStyle name="Output 7 2 4 5 2" xfId="22728"/>
    <cellStyle name="Output 7 2 4 5 2 2" xfId="32408"/>
    <cellStyle name="Output 7 2 4 5 3" xfId="21647"/>
    <cellStyle name="Output 7 2 4 5 3 2" xfId="31327"/>
    <cellStyle name="Output 7 2 4 5 4" xfId="19600"/>
    <cellStyle name="Output 7 2 4 5 4 2" xfId="29280"/>
    <cellStyle name="Output 7 2 4 5 5" xfId="27197"/>
    <cellStyle name="Output 7 2 4 6" xfId="21693"/>
    <cellStyle name="Output 7 2 4 6 2" xfId="31373"/>
    <cellStyle name="Output 7 2 4 7" xfId="19794"/>
    <cellStyle name="Output 7 2 4 7 2" xfId="29474"/>
    <cellStyle name="Output 7 2 4 8" xfId="20838"/>
    <cellStyle name="Output 7 2 4 8 2" xfId="30518"/>
    <cellStyle name="Output 7 2 4 9" xfId="25895"/>
    <cellStyle name="Output 7 2 5" xfId="16092"/>
    <cellStyle name="Output 7 2 5 2" xfId="17439"/>
    <cellStyle name="Output 7 2 5 2 2" xfId="22999"/>
    <cellStyle name="Output 7 2 5 2 2 2" xfId="32679"/>
    <cellStyle name="Output 7 2 5 2 3" xfId="19543"/>
    <cellStyle name="Output 7 2 5 2 3 2" xfId="29223"/>
    <cellStyle name="Output 7 2 5 2 4" xfId="21374"/>
    <cellStyle name="Output 7 2 5 2 4 2" xfId="31054"/>
    <cellStyle name="Output 7 2 5 2 5" xfId="26921"/>
    <cellStyle name="Output 7 2 5 2 6" xfId="25248"/>
    <cellStyle name="Output 7 2 5 3" xfId="18120"/>
    <cellStyle name="Output 7 2 5 3 2" xfId="23680"/>
    <cellStyle name="Output 7 2 5 3 2 2" xfId="33360"/>
    <cellStyle name="Output 7 2 5 3 3" xfId="24067"/>
    <cellStyle name="Output 7 2 5 3 3 2" xfId="33747"/>
    <cellStyle name="Output 7 2 5 3 4" xfId="19637"/>
    <cellStyle name="Output 7 2 5 3 4 2" xfId="29317"/>
    <cellStyle name="Output 7 2 5 3 5" xfId="27804"/>
    <cellStyle name="Output 7 2 5 4" xfId="22175"/>
    <cellStyle name="Output 7 2 5 4 2" xfId="31855"/>
    <cellStyle name="Output 7 2 5 5" xfId="21069"/>
    <cellStyle name="Output 7 2 5 5 2" xfId="30749"/>
    <cellStyle name="Output 7 2 5 6" xfId="24706"/>
    <cellStyle name="Output 7 2 5 6 2" xfId="34386"/>
    <cellStyle name="Output 7 2 5 7" xfId="25938"/>
    <cellStyle name="Output 7 2 6" xfId="16435"/>
    <cellStyle name="Output 7 2 6 2" xfId="17045"/>
    <cellStyle name="Output 7 2 6 2 2" xfId="22598"/>
    <cellStyle name="Output 7 2 6 2 2 2" xfId="32278"/>
    <cellStyle name="Output 7 2 6 2 3" xfId="19316"/>
    <cellStyle name="Output 7 2 6 2 3 2" xfId="28996"/>
    <cellStyle name="Output 7 2 6 2 4" xfId="19014"/>
    <cellStyle name="Output 7 2 6 2 4 2" xfId="28694"/>
    <cellStyle name="Output 7 2 6 2 5" xfId="26580"/>
    <cellStyle name="Output 7 2 6 2 6" xfId="26301"/>
    <cellStyle name="Output 7 2 6 3" xfId="17884"/>
    <cellStyle name="Output 7 2 6 3 2" xfId="23444"/>
    <cellStyle name="Output 7 2 6 3 2 2" xfId="33124"/>
    <cellStyle name="Output 7 2 6 3 3" xfId="19297"/>
    <cellStyle name="Output 7 2 6 3 3 2" xfId="28977"/>
    <cellStyle name="Output 7 2 6 3 4" xfId="19716"/>
    <cellStyle name="Output 7 2 6 3 4 2" xfId="29396"/>
    <cellStyle name="Output 7 2 6 3 5" xfId="27568"/>
    <cellStyle name="Output 7 2 6 4" xfId="21939"/>
    <cellStyle name="Output 7 2 6 4 2" xfId="31619"/>
    <cellStyle name="Output 7 2 6 5" xfId="20610"/>
    <cellStyle name="Output 7 2 6 5 2" xfId="30290"/>
    <cellStyle name="Output 7 2 6 6" xfId="21328"/>
    <cellStyle name="Output 7 2 6 6 2" xfId="31008"/>
    <cellStyle name="Output 7 2 6 7" xfId="25829"/>
    <cellStyle name="Output 7 2 7" xfId="17182"/>
    <cellStyle name="Output 7 2 7 2" xfId="22735"/>
    <cellStyle name="Output 7 2 7 2 2" xfId="32415"/>
    <cellStyle name="Output 7 2 7 3" xfId="21160"/>
    <cellStyle name="Output 7 2 7 3 2" xfId="30840"/>
    <cellStyle name="Output 7 2 7 4" xfId="20306"/>
    <cellStyle name="Output 7 2 7 4 2" xfId="29986"/>
    <cellStyle name="Output 7 2 7 5" xfId="26703"/>
    <cellStyle name="Output 7 2 7 6" xfId="27174"/>
    <cellStyle name="Output 7 2 8" xfId="17078"/>
    <cellStyle name="Output 7 2 8 2" xfId="22631"/>
    <cellStyle name="Output 7 2 8 2 2" xfId="32311"/>
    <cellStyle name="Output 7 2 8 3" xfId="19119"/>
    <cellStyle name="Output 7 2 8 3 2" xfId="28799"/>
    <cellStyle name="Output 7 2 8 4" xfId="19681"/>
    <cellStyle name="Output 7 2 8 4 2" xfId="29361"/>
    <cellStyle name="Output 7 2 8 5" xfId="25957"/>
    <cellStyle name="Output 7 2 9" xfId="21660"/>
    <cellStyle name="Output 7 2 9 2" xfId="31340"/>
    <cellStyle name="Output 7 3" xfId="16007"/>
    <cellStyle name="Output 7 3 10" xfId="26104"/>
    <cellStyle name="Output 7 3 2" xfId="16279"/>
    <cellStyle name="Output 7 3 2 2" xfId="16749"/>
    <cellStyle name="Output 7 3 2 2 2" xfId="17619"/>
    <cellStyle name="Output 7 3 2 2 2 2" xfId="23179"/>
    <cellStyle name="Output 7 3 2 2 2 2 2" xfId="32859"/>
    <cellStyle name="Output 7 3 2 2 2 3" xfId="24538"/>
    <cellStyle name="Output 7 3 2 2 2 3 2" xfId="34218"/>
    <cellStyle name="Output 7 3 2 2 2 4" xfId="20197"/>
    <cellStyle name="Output 7 3 2 2 2 4 2" xfId="29877"/>
    <cellStyle name="Output 7 3 2 2 2 5" xfId="27101"/>
    <cellStyle name="Output 7 3 2 2 2 6" xfId="27303"/>
    <cellStyle name="Output 7 3 2 2 3" xfId="18300"/>
    <cellStyle name="Output 7 3 2 2 3 2" xfId="23860"/>
    <cellStyle name="Output 7 3 2 2 3 2 2" xfId="33540"/>
    <cellStyle name="Output 7 3 2 2 3 3" xfId="24475"/>
    <cellStyle name="Output 7 3 2 2 3 3 2" xfId="34155"/>
    <cellStyle name="Output 7 3 2 2 3 4" xfId="24785"/>
    <cellStyle name="Output 7 3 2 2 3 4 2" xfId="34465"/>
    <cellStyle name="Output 7 3 2 2 3 5" xfId="27984"/>
    <cellStyle name="Output 7 3 2 2 4" xfId="22355"/>
    <cellStyle name="Output 7 3 2 2 4 2" xfId="32035"/>
    <cellStyle name="Output 7 3 2 2 5" xfId="20836"/>
    <cellStyle name="Output 7 3 2 2 5 2" xfId="30516"/>
    <cellStyle name="Output 7 3 2 2 6" xfId="20444"/>
    <cellStyle name="Output 7 3 2 2 6 2" xfId="30124"/>
    <cellStyle name="Output 7 3 2 2 7" xfId="26044"/>
    <cellStyle name="Output 7 3 2 3" xfId="16615"/>
    <cellStyle name="Output 7 3 2 3 2" xfId="17383"/>
    <cellStyle name="Output 7 3 2 3 2 2" xfId="22943"/>
    <cellStyle name="Output 7 3 2 3 2 2 2" xfId="32623"/>
    <cellStyle name="Output 7 3 2 3 2 3" xfId="19827"/>
    <cellStyle name="Output 7 3 2 3 2 3 2" xfId="29507"/>
    <cellStyle name="Output 7 3 2 3 2 4" xfId="21032"/>
    <cellStyle name="Output 7 3 2 3 2 4 2" xfId="30712"/>
    <cellStyle name="Output 7 3 2 3 2 5" xfId="26865"/>
    <cellStyle name="Output 7 3 2 3 2 6" xfId="25164"/>
    <cellStyle name="Output 7 3 2 3 3" xfId="18064"/>
    <cellStyle name="Output 7 3 2 3 3 2" xfId="23624"/>
    <cellStyle name="Output 7 3 2 3 3 2 2" xfId="33304"/>
    <cellStyle name="Output 7 3 2 3 3 3" xfId="20165"/>
    <cellStyle name="Output 7 3 2 3 3 3 2" xfId="29845"/>
    <cellStyle name="Output 7 3 2 3 3 4" xfId="24550"/>
    <cellStyle name="Output 7 3 2 3 3 4 2" xfId="34230"/>
    <cellStyle name="Output 7 3 2 3 3 5" xfId="27748"/>
    <cellStyle name="Output 7 3 2 3 4" xfId="22119"/>
    <cellStyle name="Output 7 3 2 3 4 2" xfId="31799"/>
    <cellStyle name="Output 7 3 2 3 5" xfId="18613"/>
    <cellStyle name="Output 7 3 2 3 5 2" xfId="28293"/>
    <cellStyle name="Output 7 3 2 3 6" xfId="24851"/>
    <cellStyle name="Output 7 3 2 3 6 2" xfId="34531"/>
    <cellStyle name="Output 7 3 2 3 7" xfId="25993"/>
    <cellStyle name="Output 7 3 2 4" xfId="17340"/>
    <cellStyle name="Output 7 3 2 4 2" xfId="22900"/>
    <cellStyle name="Output 7 3 2 4 2 2" xfId="32580"/>
    <cellStyle name="Output 7 3 2 4 3" xfId="21324"/>
    <cellStyle name="Output 7 3 2 4 3 2" xfId="31004"/>
    <cellStyle name="Output 7 3 2 4 4" xfId="19726"/>
    <cellStyle name="Output 7 3 2 4 4 2" xfId="29406"/>
    <cellStyle name="Output 7 3 2 4 5" xfId="26824"/>
    <cellStyle name="Output 7 3 2 4 6" xfId="26332"/>
    <cellStyle name="Output 7 3 2 5" xfId="17794"/>
    <cellStyle name="Output 7 3 2 5 2" xfId="23354"/>
    <cellStyle name="Output 7 3 2 5 2 2" xfId="33034"/>
    <cellStyle name="Output 7 3 2 5 3" xfId="18365"/>
    <cellStyle name="Output 7 3 2 5 3 2" xfId="28045"/>
    <cellStyle name="Output 7 3 2 5 4" xfId="21339"/>
    <cellStyle name="Output 7 3 2 5 4 2" xfId="31019"/>
    <cellStyle name="Output 7 3 2 5 5" xfId="27478"/>
    <cellStyle name="Output 7 3 2 6" xfId="21849"/>
    <cellStyle name="Output 7 3 2 6 2" xfId="31529"/>
    <cellStyle name="Output 7 3 2 7" xfId="19210"/>
    <cellStyle name="Output 7 3 2 7 2" xfId="28890"/>
    <cellStyle name="Output 7 3 2 8" xfId="21527"/>
    <cellStyle name="Output 7 3 2 8 2" xfId="31207"/>
    <cellStyle name="Output 7 3 2 9" xfId="25898"/>
    <cellStyle name="Output 7 3 3" xfId="16167"/>
    <cellStyle name="Output 7 3 3 2" xfId="17507"/>
    <cellStyle name="Output 7 3 3 2 2" xfId="23067"/>
    <cellStyle name="Output 7 3 3 2 2 2" xfId="32747"/>
    <cellStyle name="Output 7 3 3 2 3" xfId="24441"/>
    <cellStyle name="Output 7 3 3 2 3 2" xfId="34121"/>
    <cellStyle name="Output 7 3 3 2 4" xfId="19978"/>
    <cellStyle name="Output 7 3 3 2 4 2" xfId="29658"/>
    <cellStyle name="Output 7 3 3 2 5" xfId="26989"/>
    <cellStyle name="Output 7 3 3 2 6" xfId="25747"/>
    <cellStyle name="Output 7 3 3 3" xfId="18188"/>
    <cellStyle name="Output 7 3 3 3 2" xfId="23748"/>
    <cellStyle name="Output 7 3 3 3 2 2" xfId="33428"/>
    <cellStyle name="Output 7 3 3 3 3" xfId="24411"/>
    <cellStyle name="Output 7 3 3 3 3 2" xfId="34091"/>
    <cellStyle name="Output 7 3 3 3 4" xfId="24722"/>
    <cellStyle name="Output 7 3 3 3 4 2" xfId="34402"/>
    <cellStyle name="Output 7 3 3 3 5" xfId="27872"/>
    <cellStyle name="Output 7 3 3 4" xfId="22243"/>
    <cellStyle name="Output 7 3 3 4 2" xfId="31923"/>
    <cellStyle name="Output 7 3 3 5" xfId="21409"/>
    <cellStyle name="Output 7 3 3 5 2" xfId="31089"/>
    <cellStyle name="Output 7 3 3 6" xfId="18997"/>
    <cellStyle name="Output 7 3 3 6 2" xfId="28677"/>
    <cellStyle name="Output 7 3 3 7" xfId="25724"/>
    <cellStyle name="Output 7 3 4" xfId="16503"/>
    <cellStyle name="Output 7 3 4 2" xfId="16909"/>
    <cellStyle name="Output 7 3 4 2 2" xfId="22462"/>
    <cellStyle name="Output 7 3 4 2 2 2" xfId="32142"/>
    <cellStyle name="Output 7 3 4 2 3" xfId="18805"/>
    <cellStyle name="Output 7 3 4 2 3 2" xfId="28485"/>
    <cellStyle name="Output 7 3 4 2 4" xfId="19915"/>
    <cellStyle name="Output 7 3 4 2 4 2" xfId="29595"/>
    <cellStyle name="Output 7 3 4 2 5" xfId="26444"/>
    <cellStyle name="Output 7 3 4 2 6" xfId="25346"/>
    <cellStyle name="Output 7 3 4 3" xfId="17952"/>
    <cellStyle name="Output 7 3 4 3 2" xfId="23512"/>
    <cellStyle name="Output 7 3 4 3 2 2" xfId="33192"/>
    <cellStyle name="Output 7 3 4 3 3" xfId="21472"/>
    <cellStyle name="Output 7 3 4 3 3 2" xfId="31152"/>
    <cellStyle name="Output 7 3 4 3 4" xfId="24746"/>
    <cellStyle name="Output 7 3 4 3 4 2" xfId="34426"/>
    <cellStyle name="Output 7 3 4 3 5" xfId="27636"/>
    <cellStyle name="Output 7 3 4 4" xfId="22007"/>
    <cellStyle name="Output 7 3 4 4 2" xfId="31687"/>
    <cellStyle name="Output 7 3 4 5" xfId="20624"/>
    <cellStyle name="Output 7 3 4 5 2" xfId="30304"/>
    <cellStyle name="Output 7 3 4 6" xfId="20148"/>
    <cellStyle name="Output 7 3 4 6 2" xfId="29828"/>
    <cellStyle name="Output 7 3 4 7" xfId="26031"/>
    <cellStyle name="Output 7 3 5" xfId="17234"/>
    <cellStyle name="Output 7 3 5 2" xfId="22787"/>
    <cellStyle name="Output 7 3 5 2 2" xfId="32467"/>
    <cellStyle name="Output 7 3 5 3" xfId="20189"/>
    <cellStyle name="Output 7 3 5 3 2" xfId="29869"/>
    <cellStyle name="Output 7 3 5 4" xfId="20789"/>
    <cellStyle name="Output 7 3 5 4 2" xfId="30469"/>
    <cellStyle name="Output 7 3 5 5" xfId="26748"/>
    <cellStyle name="Output 7 3 5 6" xfId="26343"/>
    <cellStyle name="Output 7 3 6" xfId="17682"/>
    <cellStyle name="Output 7 3 6 2" xfId="23242"/>
    <cellStyle name="Output 7 3 6 2 2" xfId="32922"/>
    <cellStyle name="Output 7 3 6 3" xfId="24495"/>
    <cellStyle name="Output 7 3 6 3 2" xfId="34175"/>
    <cellStyle name="Output 7 3 6 4" xfId="20535"/>
    <cellStyle name="Output 7 3 6 4 2" xfId="30215"/>
    <cellStyle name="Output 7 3 6 5" xfId="27366"/>
    <cellStyle name="Output 7 3 7" xfId="21733"/>
    <cellStyle name="Output 7 3 7 2" xfId="31413"/>
    <cellStyle name="Output 7 3 8" xfId="20751"/>
    <cellStyle name="Output 7 3 8 2" xfId="30431"/>
    <cellStyle name="Output 7 3 9" xfId="20864"/>
    <cellStyle name="Output 7 3 9 2" xfId="30544"/>
    <cellStyle name="Output 7 4" xfId="16202"/>
    <cellStyle name="Output 7 4 2" xfId="16707"/>
    <cellStyle name="Output 7 4 2 2" xfId="17542"/>
    <cellStyle name="Output 7 4 2 2 2" xfId="23102"/>
    <cellStyle name="Output 7 4 2 2 2 2" xfId="32782"/>
    <cellStyle name="Output 7 4 2 2 3" xfId="19180"/>
    <cellStyle name="Output 7 4 2 2 3 2" xfId="28860"/>
    <cellStyle name="Output 7 4 2 2 4" xfId="18865"/>
    <cellStyle name="Output 7 4 2 2 4 2" xfId="28545"/>
    <cellStyle name="Output 7 4 2 2 5" xfId="27024"/>
    <cellStyle name="Output 7 4 2 2 6" xfId="25061"/>
    <cellStyle name="Output 7 4 2 3" xfId="18223"/>
    <cellStyle name="Output 7 4 2 3 2" xfId="23783"/>
    <cellStyle name="Output 7 4 2 3 2 2" xfId="33463"/>
    <cellStyle name="Output 7 4 2 3 3" xfId="24246"/>
    <cellStyle name="Output 7 4 2 3 3 2" xfId="33926"/>
    <cellStyle name="Output 7 4 2 3 4" xfId="24988"/>
    <cellStyle name="Output 7 4 2 3 4 2" xfId="34668"/>
    <cellStyle name="Output 7 4 2 3 5" xfId="27907"/>
    <cellStyle name="Output 7 4 2 4" xfId="22278"/>
    <cellStyle name="Output 7 4 2 4 2" xfId="31958"/>
    <cellStyle name="Output 7 4 2 5" xfId="21460"/>
    <cellStyle name="Output 7 4 2 5 2" xfId="31140"/>
    <cellStyle name="Output 7 4 2 6" xfId="24863"/>
    <cellStyle name="Output 7 4 2 6 2" xfId="34543"/>
    <cellStyle name="Output 7 4 2 7" xfId="26267"/>
    <cellStyle name="Output 7 4 3" xfId="16538"/>
    <cellStyle name="Output 7 4 3 2" xfId="16956"/>
    <cellStyle name="Output 7 4 3 2 2" xfId="22509"/>
    <cellStyle name="Output 7 4 3 2 2 2" xfId="32189"/>
    <cellStyle name="Output 7 4 3 2 3" xfId="20143"/>
    <cellStyle name="Output 7 4 3 2 3 2" xfId="29823"/>
    <cellStyle name="Output 7 4 3 2 4" xfId="19932"/>
    <cellStyle name="Output 7 4 3 2 4 2" xfId="29612"/>
    <cellStyle name="Output 7 4 3 2 5" xfId="26491"/>
    <cellStyle name="Output 7 4 3 2 6" xfId="25368"/>
    <cellStyle name="Output 7 4 3 3" xfId="17987"/>
    <cellStyle name="Output 7 4 3 3 2" xfId="23547"/>
    <cellStyle name="Output 7 4 3 3 2 2" xfId="33227"/>
    <cellStyle name="Output 7 4 3 3 3" xfId="19327"/>
    <cellStyle name="Output 7 4 3 3 3 2" xfId="29007"/>
    <cellStyle name="Output 7 4 3 3 4" xfId="21560"/>
    <cellStyle name="Output 7 4 3 3 4 2" xfId="31240"/>
    <cellStyle name="Output 7 4 3 3 5" xfId="27671"/>
    <cellStyle name="Output 7 4 3 4" xfId="22042"/>
    <cellStyle name="Output 7 4 3 4 2" xfId="31722"/>
    <cellStyle name="Output 7 4 3 5" xfId="19382"/>
    <cellStyle name="Output 7 4 3 5 2" xfId="29062"/>
    <cellStyle name="Output 7 4 3 6" xfId="21100"/>
    <cellStyle name="Output 7 4 3 6 2" xfId="30780"/>
    <cellStyle name="Output 7 4 3 7" xfId="26156"/>
    <cellStyle name="Output 7 4 4" xfId="17126"/>
    <cellStyle name="Output 7 4 4 2" xfId="22679"/>
    <cellStyle name="Output 7 4 4 2 2" xfId="32359"/>
    <cellStyle name="Output 7 4 4 3" xfId="18410"/>
    <cellStyle name="Output 7 4 4 3 2" xfId="28090"/>
    <cellStyle name="Output 7 4 4 4" xfId="19036"/>
    <cellStyle name="Output 7 4 4 4 2" xfId="28716"/>
    <cellStyle name="Output 7 4 4 5" xfId="26652"/>
    <cellStyle name="Output 7 4 4 6" xfId="26240"/>
    <cellStyle name="Output 7 4 5" xfId="17717"/>
    <cellStyle name="Output 7 4 5 2" xfId="23277"/>
    <cellStyle name="Output 7 4 5 2 2" xfId="32957"/>
    <cellStyle name="Output 7 4 5 3" xfId="24235"/>
    <cellStyle name="Output 7 4 5 3 2" xfId="33915"/>
    <cellStyle name="Output 7 4 5 4" xfId="19878"/>
    <cellStyle name="Output 7 4 5 4 2" xfId="29558"/>
    <cellStyle name="Output 7 4 5 5" xfId="27401"/>
    <cellStyle name="Output 7 4 6" xfId="21768"/>
    <cellStyle name="Output 7 4 6 2" xfId="31448"/>
    <cellStyle name="Output 7 4 7" xfId="19055"/>
    <cellStyle name="Output 7 4 7 2" xfId="28735"/>
    <cellStyle name="Output 7 4 8" xfId="19501"/>
    <cellStyle name="Output 7 4 8 2" xfId="29181"/>
    <cellStyle name="Output 7 4 9" xfId="26024"/>
    <cellStyle name="Output 7 5" xfId="16401"/>
    <cellStyle name="Output 7 5 2" xfId="17037"/>
    <cellStyle name="Output 7 5 2 2" xfId="22590"/>
    <cellStyle name="Output 7 5 2 2 2" xfId="32270"/>
    <cellStyle name="Output 7 5 2 3" xfId="20342"/>
    <cellStyle name="Output 7 5 2 3 2" xfId="30022"/>
    <cellStyle name="Output 7 5 2 4" xfId="20774"/>
    <cellStyle name="Output 7 5 2 4 2" xfId="30454"/>
    <cellStyle name="Output 7 5 2 5" xfId="26572"/>
    <cellStyle name="Output 7 5 2 6" xfId="25977"/>
    <cellStyle name="Output 7 5 3" xfId="17850"/>
    <cellStyle name="Output 7 5 3 2" xfId="23410"/>
    <cellStyle name="Output 7 5 3 2 2" xfId="33090"/>
    <cellStyle name="Output 7 5 3 3" xfId="20409"/>
    <cellStyle name="Output 7 5 3 3 2" xfId="30089"/>
    <cellStyle name="Output 7 5 3 4" xfId="24823"/>
    <cellStyle name="Output 7 5 3 4 2" xfId="34503"/>
    <cellStyle name="Output 7 5 3 5" xfId="27534"/>
    <cellStyle name="Output 7 5 4" xfId="21905"/>
    <cellStyle name="Output 7 5 4 2" xfId="31585"/>
    <cellStyle name="Output 7 5 5" xfId="19659"/>
    <cellStyle name="Output 7 5 5 2" xfId="29339"/>
    <cellStyle name="Output 7 5 6" xfId="20594"/>
    <cellStyle name="Output 7 5 6 2" xfId="30274"/>
    <cellStyle name="Output 7 5 7" xfId="25846"/>
    <cellStyle name="Output 7 6" xfId="24336"/>
    <cellStyle name="Output 7 6 2" xfId="34016"/>
    <cellStyle name="Output 8" xfId="34786"/>
    <cellStyle name="Percent 10" xfId="4324"/>
    <cellStyle name="Percent 10 2" xfId="10121"/>
    <cellStyle name="Percent 11" xfId="4331"/>
    <cellStyle name="Percent 11 2" xfId="12051"/>
    <cellStyle name="Percent 12" xfId="6261"/>
    <cellStyle name="Percent 12 2" xfId="13981"/>
    <cellStyle name="Percent 13" xfId="8191"/>
    <cellStyle name="Percent 14" xfId="16043"/>
    <cellStyle name="Percent 15" xfId="34744"/>
    <cellStyle name="Percent 16" xfId="34794"/>
    <cellStyle name="Percent 17" xfId="34787"/>
    <cellStyle name="Percent 2" xfId="32"/>
    <cellStyle name="Percent 2 2" xfId="194"/>
    <cellStyle name="Percent 2 3" xfId="15951"/>
    <cellStyle name="Percent 2 3 2" xfId="16330"/>
    <cellStyle name="Percent 2 3 3" xfId="16361"/>
    <cellStyle name="Percent 2 3 3 2" xfId="16356"/>
    <cellStyle name="Percent 2 3 4" xfId="16813"/>
    <cellStyle name="Percent 2 3 4 2" xfId="16833"/>
    <cellStyle name="Percent 2 4" xfId="167"/>
    <cellStyle name="Percent 3" xfId="31"/>
    <cellStyle name="Percent 3 2" xfId="257"/>
    <cellStyle name="Percent 3 3" xfId="195"/>
    <cellStyle name="Percent 4" xfId="196"/>
    <cellStyle name="Percent 5" xfId="240"/>
    <cellStyle name="Percent 6" xfId="323"/>
    <cellStyle name="Percent 7" xfId="817"/>
    <cellStyle name="Percent 8" xfId="868"/>
    <cellStyle name="Percent 9" xfId="166"/>
    <cellStyle name="Title" xfId="33" builtinId="15" customBuiltin="1"/>
    <cellStyle name="Title 2" xfId="169"/>
    <cellStyle name="Title 3" xfId="241"/>
    <cellStyle name="Title 4" xfId="324"/>
    <cellStyle name="Title 5" xfId="818"/>
    <cellStyle name="Title 6" xfId="1333"/>
    <cellStyle name="Title 7" xfId="168"/>
    <cellStyle name="Title 8" xfId="34788"/>
    <cellStyle name="Total" xfId="49" builtinId="25" customBuiltin="1"/>
    <cellStyle name="Total 2" xfId="171"/>
    <cellStyle name="Total 2 2" xfId="15966"/>
    <cellStyle name="Total 2 2 10" xfId="19221"/>
    <cellStyle name="Total 2 2 10 2" xfId="28901"/>
    <cellStyle name="Total 2 2 11" xfId="24628"/>
    <cellStyle name="Total 2 2 11 2" xfId="34308"/>
    <cellStyle name="Total 2 2 12" xfId="25901"/>
    <cellStyle name="Total 2 2 2" xfId="16058"/>
    <cellStyle name="Total 2 2 2 10" xfId="26233"/>
    <cellStyle name="Total 2 2 2 2" xfId="16312"/>
    <cellStyle name="Total 2 2 2 2 2" xfId="16782"/>
    <cellStyle name="Total 2 2 2 2 2 2" xfId="17652"/>
    <cellStyle name="Total 2 2 2 2 2 2 2" xfId="23212"/>
    <cellStyle name="Total 2 2 2 2 2 2 2 2" xfId="32892"/>
    <cellStyle name="Total 2 2 2 2 2 2 3" xfId="18628"/>
    <cellStyle name="Total 2 2 2 2 2 2 3 2" xfId="28308"/>
    <cellStyle name="Total 2 2 2 2 2 2 4" xfId="19742"/>
    <cellStyle name="Total 2 2 2 2 2 2 4 2" xfId="29422"/>
    <cellStyle name="Total 2 2 2 2 2 2 5" xfId="27134"/>
    <cellStyle name="Total 2 2 2 2 2 2 6" xfId="27336"/>
    <cellStyle name="Total 2 2 2 2 2 3" xfId="18333"/>
    <cellStyle name="Total 2 2 2 2 2 3 2" xfId="23893"/>
    <cellStyle name="Total 2 2 2 2 2 3 2 2" xfId="33573"/>
    <cellStyle name="Total 2 2 2 2 2 3 3" xfId="24593"/>
    <cellStyle name="Total 2 2 2 2 2 3 3 2" xfId="34273"/>
    <cellStyle name="Total 2 2 2 2 2 3 4" xfId="24292"/>
    <cellStyle name="Total 2 2 2 2 2 3 4 2" xfId="33972"/>
    <cellStyle name="Total 2 2 2 2 2 3 5" xfId="28017"/>
    <cellStyle name="Total 2 2 2 2 2 4" xfId="22388"/>
    <cellStyle name="Total 2 2 2 2 2 4 2" xfId="32068"/>
    <cellStyle name="Total 2 2 2 2 2 5" xfId="21235"/>
    <cellStyle name="Total 2 2 2 2 2 5 2" xfId="30915"/>
    <cellStyle name="Total 2 2 2 2 2 6" xfId="24997"/>
    <cellStyle name="Total 2 2 2 2 2 6 2" xfId="34677"/>
    <cellStyle name="Total 2 2 2 2 2 7" xfId="26293"/>
    <cellStyle name="Total 2 2 2 2 3" xfId="16648"/>
    <cellStyle name="Total 2 2 2 2 3 2" xfId="17416"/>
    <cellStyle name="Total 2 2 2 2 3 2 2" xfId="22976"/>
    <cellStyle name="Total 2 2 2 2 3 2 2 2" xfId="32656"/>
    <cellStyle name="Total 2 2 2 2 3 2 3" xfId="20061"/>
    <cellStyle name="Total 2 2 2 2 3 2 3 2" xfId="29741"/>
    <cellStyle name="Total 2 2 2 2 3 2 4" xfId="20968"/>
    <cellStyle name="Total 2 2 2 2 3 2 4 2" xfId="30648"/>
    <cellStyle name="Total 2 2 2 2 3 2 5" xfId="26898"/>
    <cellStyle name="Total 2 2 2 2 3 2 6" xfId="25252"/>
    <cellStyle name="Total 2 2 2 2 3 3" xfId="18097"/>
    <cellStyle name="Total 2 2 2 2 3 3 2" xfId="23657"/>
    <cellStyle name="Total 2 2 2 2 3 3 2 2" xfId="33337"/>
    <cellStyle name="Total 2 2 2 2 3 3 3" xfId="21576"/>
    <cellStyle name="Total 2 2 2 2 3 3 3 2" xfId="31256"/>
    <cellStyle name="Total 2 2 2 2 3 3 4" xfId="18351"/>
    <cellStyle name="Total 2 2 2 2 3 3 4 2" xfId="28034"/>
    <cellStyle name="Total 2 2 2 2 3 3 5" xfId="27781"/>
    <cellStyle name="Total 2 2 2 2 3 4" xfId="22152"/>
    <cellStyle name="Total 2 2 2 2 3 4 2" xfId="31832"/>
    <cellStyle name="Total 2 2 2 2 3 5" xfId="21634"/>
    <cellStyle name="Total 2 2 2 2 3 5 2" xfId="31314"/>
    <cellStyle name="Total 2 2 2 2 3 6" xfId="20950"/>
    <cellStyle name="Total 2 2 2 2 3 6 2" xfId="30630"/>
    <cellStyle name="Total 2 2 2 2 3 7" xfId="25880"/>
    <cellStyle name="Total 2 2 2 2 4" xfId="16940"/>
    <cellStyle name="Total 2 2 2 2 4 2" xfId="22493"/>
    <cellStyle name="Total 2 2 2 2 4 2 2" xfId="32173"/>
    <cellStyle name="Total 2 2 2 2 4 3" xfId="18857"/>
    <cellStyle name="Total 2 2 2 2 4 3 2" xfId="28537"/>
    <cellStyle name="Total 2 2 2 2 4 4" xfId="21373"/>
    <cellStyle name="Total 2 2 2 2 4 4 2" xfId="31053"/>
    <cellStyle name="Total 2 2 2 2 4 5" xfId="26475"/>
    <cellStyle name="Total 2 2 2 2 4 6" xfId="25463"/>
    <cellStyle name="Total 2 2 2 2 5" xfId="17827"/>
    <cellStyle name="Total 2 2 2 2 5 2" xfId="23387"/>
    <cellStyle name="Total 2 2 2 2 5 2 2" xfId="33067"/>
    <cellStyle name="Total 2 2 2 2 5 3" xfId="24135"/>
    <cellStyle name="Total 2 2 2 2 5 3 2" xfId="33815"/>
    <cellStyle name="Total 2 2 2 2 5 4" xfId="19191"/>
    <cellStyle name="Total 2 2 2 2 5 4 2" xfId="28871"/>
    <cellStyle name="Total 2 2 2 2 5 5" xfId="27511"/>
    <cellStyle name="Total 2 2 2 2 6" xfId="21882"/>
    <cellStyle name="Total 2 2 2 2 6 2" xfId="31562"/>
    <cellStyle name="Total 2 2 2 2 7" xfId="18607"/>
    <cellStyle name="Total 2 2 2 2 7 2" xfId="28287"/>
    <cellStyle name="Total 2 2 2 2 8" xfId="21363"/>
    <cellStyle name="Total 2 2 2 2 8 2" xfId="31043"/>
    <cellStyle name="Total 2 2 2 2 9" xfId="25639"/>
    <cellStyle name="Total 2 2 2 3" xfId="16247"/>
    <cellStyle name="Total 2 2 2 3 2" xfId="17587"/>
    <cellStyle name="Total 2 2 2 3 2 2" xfId="23147"/>
    <cellStyle name="Total 2 2 2 3 2 2 2" xfId="32827"/>
    <cellStyle name="Total 2 2 2 3 2 3" xfId="24324"/>
    <cellStyle name="Total 2 2 2 3 2 3 2" xfId="34004"/>
    <cellStyle name="Total 2 2 2 3 2 4" xfId="18726"/>
    <cellStyle name="Total 2 2 2 3 2 4 2" xfId="28406"/>
    <cellStyle name="Total 2 2 2 3 2 5" xfId="27069"/>
    <cellStyle name="Total 2 2 2 3 2 6" xfId="27271"/>
    <cellStyle name="Total 2 2 2 3 3" xfId="18268"/>
    <cellStyle name="Total 2 2 2 3 3 2" xfId="23828"/>
    <cellStyle name="Total 2 2 2 3 3 2 2" xfId="33508"/>
    <cellStyle name="Total 2 2 2 3 3 3" xfId="24566"/>
    <cellStyle name="Total 2 2 2 3 3 3 2" xfId="34246"/>
    <cellStyle name="Total 2 2 2 3 3 4" xfId="25046"/>
    <cellStyle name="Total 2 2 2 3 3 4 2" xfId="34726"/>
    <cellStyle name="Total 2 2 2 3 3 5" xfId="27952"/>
    <cellStyle name="Total 2 2 2 3 4" xfId="22323"/>
    <cellStyle name="Total 2 2 2 3 4 2" xfId="32003"/>
    <cellStyle name="Total 2 2 2 3 5" xfId="20916"/>
    <cellStyle name="Total 2 2 2 3 5 2" xfId="30596"/>
    <cellStyle name="Total 2 2 2 3 6" xfId="21141"/>
    <cellStyle name="Total 2 2 2 3 6 2" xfId="30821"/>
    <cellStyle name="Total 2 2 2 3 7" xfId="25418"/>
    <cellStyle name="Total 2 2 2 4" xfId="16583"/>
    <cellStyle name="Total 2 2 2 4 2" xfId="17351"/>
    <cellStyle name="Total 2 2 2 4 2 2" xfId="22911"/>
    <cellStyle name="Total 2 2 2 4 2 2 2" xfId="32591"/>
    <cellStyle name="Total 2 2 2 4 2 3" xfId="20738"/>
    <cellStyle name="Total 2 2 2 4 2 3 2" xfId="30418"/>
    <cellStyle name="Total 2 2 2 4 2 4" xfId="19579"/>
    <cellStyle name="Total 2 2 2 4 2 4 2" xfId="29259"/>
    <cellStyle name="Total 2 2 2 4 2 5" xfId="26833"/>
    <cellStyle name="Total 2 2 2 4 2 6" xfId="25130"/>
    <cellStyle name="Total 2 2 2 4 3" xfId="18032"/>
    <cellStyle name="Total 2 2 2 4 3 2" xfId="23592"/>
    <cellStyle name="Total 2 2 2 4 3 2 2" xfId="33272"/>
    <cellStyle name="Total 2 2 2 4 3 3" xfId="21093"/>
    <cellStyle name="Total 2 2 2 4 3 3 2" xfId="30773"/>
    <cellStyle name="Total 2 2 2 4 3 4" xfId="18545"/>
    <cellStyle name="Total 2 2 2 4 3 4 2" xfId="28225"/>
    <cellStyle name="Total 2 2 2 4 3 5" xfId="27716"/>
    <cellStyle name="Total 2 2 2 4 4" xfId="22087"/>
    <cellStyle name="Total 2 2 2 4 4 2" xfId="31767"/>
    <cellStyle name="Total 2 2 2 4 5" xfId="20144"/>
    <cellStyle name="Total 2 2 2 4 5 2" xfId="29824"/>
    <cellStyle name="Total 2 2 2 4 6" xfId="24956"/>
    <cellStyle name="Total 2 2 2 4 6 2" xfId="34636"/>
    <cellStyle name="Total 2 2 2 4 7" xfId="26006"/>
    <cellStyle name="Total 2 2 2 5" xfId="17063"/>
    <cellStyle name="Total 2 2 2 5 2" xfId="22616"/>
    <cellStyle name="Total 2 2 2 5 2 2" xfId="32296"/>
    <cellStyle name="Total 2 2 2 5 3" xfId="18921"/>
    <cellStyle name="Total 2 2 2 5 3 2" xfId="28601"/>
    <cellStyle name="Total 2 2 2 5 4" xfId="20790"/>
    <cellStyle name="Total 2 2 2 5 4 2" xfId="30470"/>
    <cellStyle name="Total 2 2 2 5 5" xfId="26598"/>
    <cellStyle name="Total 2 2 2 5 6" xfId="25797"/>
    <cellStyle name="Total 2 2 2 6" xfId="17762"/>
    <cellStyle name="Total 2 2 2 6 2" xfId="23322"/>
    <cellStyle name="Total 2 2 2 6 2 2" xfId="33002"/>
    <cellStyle name="Total 2 2 2 6 3" xfId="24026"/>
    <cellStyle name="Total 2 2 2 6 3 2" xfId="33706"/>
    <cellStyle name="Total 2 2 2 6 4" xfId="24569"/>
    <cellStyle name="Total 2 2 2 6 4 2" xfId="34249"/>
    <cellStyle name="Total 2 2 2 6 5" xfId="27446"/>
    <cellStyle name="Total 2 2 2 7" xfId="21815"/>
    <cellStyle name="Total 2 2 2 7 2" xfId="31495"/>
    <cellStyle name="Total 2 2 2 8" xfId="24486"/>
    <cellStyle name="Total 2 2 2 8 2" xfId="34166"/>
    <cellStyle name="Total 2 2 2 9" xfId="24806"/>
    <cellStyle name="Total 2 2 2 9 2" xfId="34486"/>
    <cellStyle name="Total 2 2 3" xfId="16241"/>
    <cellStyle name="Total 2 2 3 2" xfId="16739"/>
    <cellStyle name="Total 2 2 3 2 2" xfId="17581"/>
    <cellStyle name="Total 2 2 3 2 2 2" xfId="23141"/>
    <cellStyle name="Total 2 2 3 2 2 2 2" xfId="32821"/>
    <cellStyle name="Total 2 2 3 2 2 3" xfId="19230"/>
    <cellStyle name="Total 2 2 3 2 2 3 2" xfId="28910"/>
    <cellStyle name="Total 2 2 3 2 2 4" xfId="20812"/>
    <cellStyle name="Total 2 2 3 2 2 4 2" xfId="30492"/>
    <cellStyle name="Total 2 2 3 2 2 5" xfId="27063"/>
    <cellStyle name="Total 2 2 3 2 2 6" xfId="27265"/>
    <cellStyle name="Total 2 2 3 2 3" xfId="18262"/>
    <cellStyle name="Total 2 2 3 2 3 2" xfId="23822"/>
    <cellStyle name="Total 2 2 3 2 3 2 2" xfId="33502"/>
    <cellStyle name="Total 2 2 3 2 3 3" xfId="21056"/>
    <cellStyle name="Total 2 2 3 2 3 3 2" xfId="30736"/>
    <cellStyle name="Total 2 2 3 2 3 4" xfId="24744"/>
    <cellStyle name="Total 2 2 3 2 3 4 2" xfId="34424"/>
    <cellStyle name="Total 2 2 3 2 3 5" xfId="27946"/>
    <cellStyle name="Total 2 2 3 2 4" xfId="22317"/>
    <cellStyle name="Total 2 2 3 2 4 2" xfId="31997"/>
    <cellStyle name="Total 2 2 3 2 5" xfId="21592"/>
    <cellStyle name="Total 2 2 3 2 5 2" xfId="31272"/>
    <cellStyle name="Total 2 2 3 2 6" xfId="19939"/>
    <cellStyle name="Total 2 2 3 2 6 2" xfId="29619"/>
    <cellStyle name="Total 2 2 3 2 7" xfId="25959"/>
    <cellStyle name="Total 2 2 3 3" xfId="16577"/>
    <cellStyle name="Total 2 2 3 3 2" xfId="17345"/>
    <cellStyle name="Total 2 2 3 3 2 2" xfId="22905"/>
    <cellStyle name="Total 2 2 3 3 2 2 2" xfId="32585"/>
    <cellStyle name="Total 2 2 3 3 2 3" xfId="19188"/>
    <cellStyle name="Total 2 2 3 3 2 3 2" xfId="28868"/>
    <cellStyle name="Total 2 2 3 3 2 4" xfId="25025"/>
    <cellStyle name="Total 2 2 3 3 2 4 2" xfId="34705"/>
    <cellStyle name="Total 2 2 3 3 2 5" xfId="26827"/>
    <cellStyle name="Total 2 2 3 3 2 6" xfId="25276"/>
    <cellStyle name="Total 2 2 3 3 3" xfId="18026"/>
    <cellStyle name="Total 2 2 3 3 3 2" xfId="23586"/>
    <cellStyle name="Total 2 2 3 3 3 2 2" xfId="33266"/>
    <cellStyle name="Total 2 2 3 3 3 3" xfId="20207"/>
    <cellStyle name="Total 2 2 3 3 3 3 2" xfId="29887"/>
    <cellStyle name="Total 2 2 3 3 3 4" xfId="24923"/>
    <cellStyle name="Total 2 2 3 3 3 4 2" xfId="34603"/>
    <cellStyle name="Total 2 2 3 3 3 5" xfId="27710"/>
    <cellStyle name="Total 2 2 3 3 4" xfId="22081"/>
    <cellStyle name="Total 2 2 3 3 4 2" xfId="31761"/>
    <cellStyle name="Total 2 2 3 3 5" xfId="19561"/>
    <cellStyle name="Total 2 2 3 3 5 2" xfId="29241"/>
    <cellStyle name="Total 2 2 3 3 6" xfId="20182"/>
    <cellStyle name="Total 2 2 3 3 6 2" xfId="29862"/>
    <cellStyle name="Total 2 2 3 3 7" xfId="26203"/>
    <cellStyle name="Total 2 2 3 4" xfId="16980"/>
    <cellStyle name="Total 2 2 3 4 2" xfId="22533"/>
    <cellStyle name="Total 2 2 3 4 2 2" xfId="32213"/>
    <cellStyle name="Total 2 2 3 4 3" xfId="19204"/>
    <cellStyle name="Total 2 2 3 4 3 2" xfId="28884"/>
    <cellStyle name="Total 2 2 3 4 4" xfId="20544"/>
    <cellStyle name="Total 2 2 3 4 4 2" xfId="30224"/>
    <cellStyle name="Total 2 2 3 4 5" xfId="26515"/>
    <cellStyle name="Total 2 2 3 4 6" xfId="25426"/>
    <cellStyle name="Total 2 2 3 5" xfId="17756"/>
    <cellStyle name="Total 2 2 3 5 2" xfId="23316"/>
    <cellStyle name="Total 2 2 3 5 2 2" xfId="32996"/>
    <cellStyle name="Total 2 2 3 5 3" xfId="20740"/>
    <cellStyle name="Total 2 2 3 5 3 2" xfId="30420"/>
    <cellStyle name="Total 2 2 3 5 4" xfId="20097"/>
    <cellStyle name="Total 2 2 3 5 4 2" xfId="29777"/>
    <cellStyle name="Total 2 2 3 5 5" xfId="27440"/>
    <cellStyle name="Total 2 2 3 6" xfId="21807"/>
    <cellStyle name="Total 2 2 3 6 2" xfId="31487"/>
    <cellStyle name="Total 2 2 3 7" xfId="24166"/>
    <cellStyle name="Total 2 2 3 7 2" xfId="33846"/>
    <cellStyle name="Total 2 2 3 8" xfId="24654"/>
    <cellStyle name="Total 2 2 3 8 2" xfId="34334"/>
    <cellStyle name="Total 2 2 3 9" xfId="26201"/>
    <cellStyle name="Total 2 2 4" xfId="16142"/>
    <cellStyle name="Total 2 2 4 2" xfId="16687"/>
    <cellStyle name="Total 2 2 4 2 2" xfId="17489"/>
    <cellStyle name="Total 2 2 4 2 2 2" xfId="23049"/>
    <cellStyle name="Total 2 2 4 2 2 2 2" xfId="32729"/>
    <cellStyle name="Total 2 2 4 2 2 3" xfId="20663"/>
    <cellStyle name="Total 2 2 4 2 2 3 2" xfId="30343"/>
    <cellStyle name="Total 2 2 4 2 2 4" xfId="19061"/>
    <cellStyle name="Total 2 2 4 2 2 4 2" xfId="28741"/>
    <cellStyle name="Total 2 2 4 2 2 5" xfId="26971"/>
    <cellStyle name="Total 2 2 4 2 2 6" xfId="25754"/>
    <cellStyle name="Total 2 2 4 2 3" xfId="18170"/>
    <cellStyle name="Total 2 2 4 2 3 2" xfId="23730"/>
    <cellStyle name="Total 2 2 4 2 3 2 2" xfId="33410"/>
    <cellStyle name="Total 2 2 4 2 3 3" xfId="24046"/>
    <cellStyle name="Total 2 2 4 2 3 3 2" xfId="33726"/>
    <cellStyle name="Total 2 2 4 2 3 4" xfId="24671"/>
    <cellStyle name="Total 2 2 4 2 3 4 2" xfId="34351"/>
    <cellStyle name="Total 2 2 4 2 3 5" xfId="27854"/>
    <cellStyle name="Total 2 2 4 2 4" xfId="22225"/>
    <cellStyle name="Total 2 2 4 2 4 2" xfId="31905"/>
    <cellStyle name="Total 2 2 4 2 5" xfId="21266"/>
    <cellStyle name="Total 2 2 4 2 5 2" xfId="30946"/>
    <cellStyle name="Total 2 2 4 2 6" xfId="20386"/>
    <cellStyle name="Total 2 2 4 2 6 2" xfId="30066"/>
    <cellStyle name="Total 2 2 4 2 7" xfId="26094"/>
    <cellStyle name="Total 2 2 4 3" xfId="16485"/>
    <cellStyle name="Total 2 2 4 3 2" xfId="16913"/>
    <cellStyle name="Total 2 2 4 3 2 2" xfId="22466"/>
    <cellStyle name="Total 2 2 4 3 2 2 2" xfId="32146"/>
    <cellStyle name="Total 2 2 4 3 2 3" xfId="21469"/>
    <cellStyle name="Total 2 2 4 3 2 3 2" xfId="31149"/>
    <cellStyle name="Total 2 2 4 3 2 4" xfId="20943"/>
    <cellStyle name="Total 2 2 4 3 2 4 2" xfId="30623"/>
    <cellStyle name="Total 2 2 4 3 2 5" xfId="26448"/>
    <cellStyle name="Total 2 2 4 3 2 6" xfId="26113"/>
    <cellStyle name="Total 2 2 4 3 3" xfId="17934"/>
    <cellStyle name="Total 2 2 4 3 3 2" xfId="23494"/>
    <cellStyle name="Total 2 2 4 3 3 2 2" xfId="33174"/>
    <cellStyle name="Total 2 2 4 3 3 3" xfId="19131"/>
    <cellStyle name="Total 2 2 4 3 3 3 2" xfId="28811"/>
    <cellStyle name="Total 2 2 4 3 3 4" xfId="20212"/>
    <cellStyle name="Total 2 2 4 3 3 4 2" xfId="29892"/>
    <cellStyle name="Total 2 2 4 3 3 5" xfId="27618"/>
    <cellStyle name="Total 2 2 4 3 4" xfId="21989"/>
    <cellStyle name="Total 2 2 4 3 4 2" xfId="31669"/>
    <cellStyle name="Total 2 2 4 3 5" xfId="19842"/>
    <cellStyle name="Total 2 2 4 3 5 2" xfId="29522"/>
    <cellStyle name="Total 2 2 4 3 6" xfId="21593"/>
    <cellStyle name="Total 2 2 4 3 6 2" xfId="31273"/>
    <cellStyle name="Total 2 2 4 3 7" xfId="25527"/>
    <cellStyle name="Total 2 2 4 4" xfId="17120"/>
    <cellStyle name="Total 2 2 4 4 2" xfId="22673"/>
    <cellStyle name="Total 2 2 4 4 2 2" xfId="32353"/>
    <cellStyle name="Total 2 2 4 4 3" xfId="20413"/>
    <cellStyle name="Total 2 2 4 4 3 2" xfId="30093"/>
    <cellStyle name="Total 2 2 4 4 4" xfId="19535"/>
    <cellStyle name="Total 2 2 4 4 4 2" xfId="29215"/>
    <cellStyle name="Total 2 2 4 4 5" xfId="26646"/>
    <cellStyle name="Total 2 2 4 4 6" xfId="26139"/>
    <cellStyle name="Total 2 2 4 5" xfId="17221"/>
    <cellStyle name="Total 2 2 4 5 2" xfId="22774"/>
    <cellStyle name="Total 2 2 4 5 2 2" xfId="32454"/>
    <cellStyle name="Total 2 2 4 5 3" xfId="23988"/>
    <cellStyle name="Total 2 2 4 5 3 2" xfId="33668"/>
    <cellStyle name="Total 2 2 4 5 4" xfId="23948"/>
    <cellStyle name="Total 2 2 4 5 4 2" xfId="33628"/>
    <cellStyle name="Total 2 2 4 5 5" xfId="26355"/>
    <cellStyle name="Total 2 2 4 6" xfId="21711"/>
    <cellStyle name="Total 2 2 4 6 2" xfId="31391"/>
    <cellStyle name="Total 2 2 4 7" xfId="24353"/>
    <cellStyle name="Total 2 2 4 7 2" xfId="34033"/>
    <cellStyle name="Total 2 2 4 8" xfId="23984"/>
    <cellStyle name="Total 2 2 4 8 2" xfId="33664"/>
    <cellStyle name="Total 2 2 4 9" xfId="25985"/>
    <cellStyle name="Total 2 2 5" xfId="16095"/>
    <cellStyle name="Total 2 2 5 2" xfId="17442"/>
    <cellStyle name="Total 2 2 5 2 2" xfId="23002"/>
    <cellStyle name="Total 2 2 5 2 2 2" xfId="32682"/>
    <cellStyle name="Total 2 2 5 2 3" xfId="20706"/>
    <cellStyle name="Total 2 2 5 2 3 2" xfId="30386"/>
    <cellStyle name="Total 2 2 5 2 4" xfId="21156"/>
    <cellStyle name="Total 2 2 5 2 4 2" xfId="30836"/>
    <cellStyle name="Total 2 2 5 2 5" xfId="26924"/>
    <cellStyle name="Total 2 2 5 2 6" xfId="25107"/>
    <cellStyle name="Total 2 2 5 3" xfId="18123"/>
    <cellStyle name="Total 2 2 5 3 2" xfId="23683"/>
    <cellStyle name="Total 2 2 5 3 2 2" xfId="33363"/>
    <cellStyle name="Total 2 2 5 3 3" xfId="24429"/>
    <cellStyle name="Total 2 2 5 3 3 2" xfId="34109"/>
    <cellStyle name="Total 2 2 5 3 4" xfId="21456"/>
    <cellStyle name="Total 2 2 5 3 4 2" xfId="31136"/>
    <cellStyle name="Total 2 2 5 3 5" xfId="27807"/>
    <cellStyle name="Total 2 2 5 4" xfId="22178"/>
    <cellStyle name="Total 2 2 5 4 2" xfId="31858"/>
    <cellStyle name="Total 2 2 5 5" xfId="19739"/>
    <cellStyle name="Total 2 2 5 5 2" xfId="29419"/>
    <cellStyle name="Total 2 2 5 6" xfId="18750"/>
    <cellStyle name="Total 2 2 5 6 2" xfId="28430"/>
    <cellStyle name="Total 2 2 5 7" xfId="26070"/>
    <cellStyle name="Total 2 2 6" xfId="16438"/>
    <cellStyle name="Total 2 2 6 2" xfId="16968"/>
    <cellStyle name="Total 2 2 6 2 2" xfId="22521"/>
    <cellStyle name="Total 2 2 6 2 2 2" xfId="32201"/>
    <cellStyle name="Total 2 2 6 2 3" xfId="18377"/>
    <cellStyle name="Total 2 2 6 2 3 2" xfId="28057"/>
    <cellStyle name="Total 2 2 6 2 4" xfId="19401"/>
    <cellStyle name="Total 2 2 6 2 4 2" xfId="29081"/>
    <cellStyle name="Total 2 2 6 2 5" xfId="26503"/>
    <cellStyle name="Total 2 2 6 2 6" xfId="25868"/>
    <cellStyle name="Total 2 2 6 3" xfId="17887"/>
    <cellStyle name="Total 2 2 6 3 2" xfId="23447"/>
    <cellStyle name="Total 2 2 6 3 2 2" xfId="33127"/>
    <cellStyle name="Total 2 2 6 3 3" xfId="20237"/>
    <cellStyle name="Total 2 2 6 3 3 2" xfId="29917"/>
    <cellStyle name="Total 2 2 6 3 4" xfId="24830"/>
    <cellStyle name="Total 2 2 6 3 4 2" xfId="34510"/>
    <cellStyle name="Total 2 2 6 3 5" xfId="27571"/>
    <cellStyle name="Total 2 2 6 4" xfId="21942"/>
    <cellStyle name="Total 2 2 6 4 2" xfId="31622"/>
    <cellStyle name="Total 2 2 6 5" xfId="20794"/>
    <cellStyle name="Total 2 2 6 5 2" xfId="30474"/>
    <cellStyle name="Total 2 2 6 6" xfId="20940"/>
    <cellStyle name="Total 2 2 6 6 2" xfId="30620"/>
    <cellStyle name="Total 2 2 6 7" xfId="25712"/>
    <cellStyle name="Total 2 2 7" xfId="17151"/>
    <cellStyle name="Total 2 2 7 2" xfId="22704"/>
    <cellStyle name="Total 2 2 7 2 2" xfId="32384"/>
    <cellStyle name="Total 2 2 7 3" xfId="20106"/>
    <cellStyle name="Total 2 2 7 3 2" xfId="29786"/>
    <cellStyle name="Total 2 2 7 4" xfId="21337"/>
    <cellStyle name="Total 2 2 7 4 2" xfId="31017"/>
    <cellStyle name="Total 2 2 7 5" xfId="26677"/>
    <cellStyle name="Total 2 2 7 6" xfId="25922"/>
    <cellStyle name="Total 2 2 8" xfId="17230"/>
    <cellStyle name="Total 2 2 8 2" xfId="22783"/>
    <cellStyle name="Total 2 2 8 2 2" xfId="32463"/>
    <cellStyle name="Total 2 2 8 3" xfId="20785"/>
    <cellStyle name="Total 2 2 8 3 2" xfId="30465"/>
    <cellStyle name="Total 2 2 8 4" xfId="24468"/>
    <cellStyle name="Total 2 2 8 4 2" xfId="34148"/>
    <cellStyle name="Total 2 2 8 5" xfId="26334"/>
    <cellStyle name="Total 2 2 9" xfId="21663"/>
    <cellStyle name="Total 2 2 9 2" xfId="31343"/>
    <cellStyle name="Total 2 3" xfId="16010"/>
    <cellStyle name="Total 2 3 10" xfId="25434"/>
    <cellStyle name="Total 2 3 2" xfId="16282"/>
    <cellStyle name="Total 2 3 2 2" xfId="16752"/>
    <cellStyle name="Total 2 3 2 2 2" xfId="17622"/>
    <cellStyle name="Total 2 3 2 2 2 2" xfId="23182"/>
    <cellStyle name="Total 2 3 2 2 2 2 2" xfId="32862"/>
    <cellStyle name="Total 2 3 2 2 2 3" xfId="19818"/>
    <cellStyle name="Total 2 3 2 2 2 3 2" xfId="29498"/>
    <cellStyle name="Total 2 3 2 2 2 4" xfId="19454"/>
    <cellStyle name="Total 2 3 2 2 2 4 2" xfId="29134"/>
    <cellStyle name="Total 2 3 2 2 2 5" xfId="27104"/>
    <cellStyle name="Total 2 3 2 2 2 6" xfId="27306"/>
    <cellStyle name="Total 2 3 2 2 3" xfId="18303"/>
    <cellStyle name="Total 2 3 2 2 3 2" xfId="23863"/>
    <cellStyle name="Total 2 3 2 2 3 2 2" xfId="33543"/>
    <cellStyle name="Total 2 3 2 2 3 3" xfId="24214"/>
    <cellStyle name="Total 2 3 2 2 3 3 2" xfId="33894"/>
    <cellStyle name="Total 2 3 2 2 3 4" xfId="24990"/>
    <cellStyle name="Total 2 3 2 2 3 4 2" xfId="34670"/>
    <cellStyle name="Total 2 3 2 2 3 5" xfId="27987"/>
    <cellStyle name="Total 2 3 2 2 4" xfId="22358"/>
    <cellStyle name="Total 2 3 2 2 4 2" xfId="32038"/>
    <cellStyle name="Total 2 3 2 2 5" xfId="18483"/>
    <cellStyle name="Total 2 3 2 2 5 2" xfId="28163"/>
    <cellStyle name="Total 2 3 2 2 6" xfId="24161"/>
    <cellStyle name="Total 2 3 2 2 6 2" xfId="33841"/>
    <cellStyle name="Total 2 3 2 2 7" xfId="26174"/>
    <cellStyle name="Total 2 3 2 3" xfId="16618"/>
    <cellStyle name="Total 2 3 2 3 2" xfId="17386"/>
    <cellStyle name="Total 2 3 2 3 2 2" xfId="22946"/>
    <cellStyle name="Total 2 3 2 3 2 2 2" xfId="32626"/>
    <cellStyle name="Total 2 3 2 3 2 3" xfId="19130"/>
    <cellStyle name="Total 2 3 2 3 2 3 2" xfId="28810"/>
    <cellStyle name="Total 2 3 2 3 2 4" xfId="21205"/>
    <cellStyle name="Total 2 3 2 3 2 4 2" xfId="30885"/>
    <cellStyle name="Total 2 3 2 3 2 5" xfId="26868"/>
    <cellStyle name="Total 2 3 2 3 2 6" xfId="25120"/>
    <cellStyle name="Total 2 3 2 3 3" xfId="18067"/>
    <cellStyle name="Total 2 3 2 3 3 2" xfId="23627"/>
    <cellStyle name="Total 2 3 2 3 3 2 2" xfId="33307"/>
    <cellStyle name="Total 2 3 2 3 3 3" xfId="24151"/>
    <cellStyle name="Total 2 3 2 3 3 3 2" xfId="33831"/>
    <cellStyle name="Total 2 3 2 3 3 4" xfId="24145"/>
    <cellStyle name="Total 2 3 2 3 3 4 2" xfId="33825"/>
    <cellStyle name="Total 2 3 2 3 3 5" xfId="27751"/>
    <cellStyle name="Total 2 3 2 3 4" xfId="22122"/>
    <cellStyle name="Total 2 3 2 3 4 2" xfId="31802"/>
    <cellStyle name="Total 2 3 2 3 5" xfId="20639"/>
    <cellStyle name="Total 2 3 2 3 5 2" xfId="30319"/>
    <cellStyle name="Total 2 3 2 3 6" xfId="18548"/>
    <cellStyle name="Total 2 3 2 3 6 2" xfId="28228"/>
    <cellStyle name="Total 2 3 2 3 7" xfId="26123"/>
    <cellStyle name="Total 2 3 2 4" xfId="17306"/>
    <cellStyle name="Total 2 3 2 4 2" xfId="22866"/>
    <cellStyle name="Total 2 3 2 4 2 2" xfId="32546"/>
    <cellStyle name="Total 2 3 2 4 3" xfId="21583"/>
    <cellStyle name="Total 2 3 2 4 3 2" xfId="31263"/>
    <cellStyle name="Total 2 3 2 4 4" xfId="20754"/>
    <cellStyle name="Total 2 3 2 4 4 2" xfId="30434"/>
    <cellStyle name="Total 2 3 2 4 5" xfId="26800"/>
    <cellStyle name="Total 2 3 2 4 6" xfId="26393"/>
    <cellStyle name="Total 2 3 2 5" xfId="17797"/>
    <cellStyle name="Total 2 3 2 5 2" xfId="23357"/>
    <cellStyle name="Total 2 3 2 5 2 2" xfId="33037"/>
    <cellStyle name="Total 2 3 2 5 3" xfId="18904"/>
    <cellStyle name="Total 2 3 2 5 3 2" xfId="28584"/>
    <cellStyle name="Total 2 3 2 5 4" xfId="24977"/>
    <cellStyle name="Total 2 3 2 5 4 2" xfId="34657"/>
    <cellStyle name="Total 2 3 2 5 5" xfId="27481"/>
    <cellStyle name="Total 2 3 2 6" xfId="21852"/>
    <cellStyle name="Total 2 3 2 6 2" xfId="31532"/>
    <cellStyle name="Total 2 3 2 7" xfId="21082"/>
    <cellStyle name="Total 2 3 2 7 2" xfId="30762"/>
    <cellStyle name="Total 2 3 2 8" xfId="18935"/>
    <cellStyle name="Total 2 3 2 8 2" xfId="28615"/>
    <cellStyle name="Total 2 3 2 9" xfId="25717"/>
    <cellStyle name="Total 2 3 3" xfId="16170"/>
    <cellStyle name="Total 2 3 3 2" xfId="17510"/>
    <cellStyle name="Total 2 3 3 2 2" xfId="23070"/>
    <cellStyle name="Total 2 3 3 2 2 2" xfId="32750"/>
    <cellStyle name="Total 2 3 3 2 3" xfId="18444"/>
    <cellStyle name="Total 2 3 3 2 3 2" xfId="28124"/>
    <cellStyle name="Total 2 3 3 2 4" xfId="19651"/>
    <cellStyle name="Total 2 3 3 2 4 2" xfId="29331"/>
    <cellStyle name="Total 2 3 3 2 5" xfId="26992"/>
    <cellStyle name="Total 2 3 3 2 6" xfId="25320"/>
    <cellStyle name="Total 2 3 3 3" xfId="18191"/>
    <cellStyle name="Total 2 3 3 3 2" xfId="23751"/>
    <cellStyle name="Total 2 3 3 3 2 2" xfId="33431"/>
    <cellStyle name="Total 2 3 3 3 3" xfId="23970"/>
    <cellStyle name="Total 2 3 3 3 3 2" xfId="33650"/>
    <cellStyle name="Total 2 3 3 3 4" xfId="24714"/>
    <cellStyle name="Total 2 3 3 3 4 2" xfId="34394"/>
    <cellStyle name="Total 2 3 3 3 5" xfId="27875"/>
    <cellStyle name="Total 2 3 3 4" xfId="22246"/>
    <cellStyle name="Total 2 3 3 4 2" xfId="31926"/>
    <cellStyle name="Total 2 3 3 5" xfId="20248"/>
    <cellStyle name="Total 2 3 3 5 2" xfId="29928"/>
    <cellStyle name="Total 2 3 3 6" xfId="24645"/>
    <cellStyle name="Total 2 3 3 6 2" xfId="34325"/>
    <cellStyle name="Total 2 3 3 7" xfId="26277"/>
    <cellStyle name="Total 2 3 4" xfId="16506"/>
    <cellStyle name="Total 2 3 4 2" xfId="17168"/>
    <cellStyle name="Total 2 3 4 2 2" xfId="22721"/>
    <cellStyle name="Total 2 3 4 2 2 2" xfId="32401"/>
    <cellStyle name="Total 2 3 4 2 3" xfId="21358"/>
    <cellStyle name="Total 2 3 4 2 3 2" xfId="31038"/>
    <cellStyle name="Total 2 3 4 2 4" xfId="24157"/>
    <cellStyle name="Total 2 3 4 2 4 2" xfId="33837"/>
    <cellStyle name="Total 2 3 4 2 5" xfId="26694"/>
    <cellStyle name="Total 2 3 4 2 6" xfId="26339"/>
    <cellStyle name="Total 2 3 4 3" xfId="17955"/>
    <cellStyle name="Total 2 3 4 3 2" xfId="23515"/>
    <cellStyle name="Total 2 3 4 3 2 2" xfId="33195"/>
    <cellStyle name="Total 2 3 4 3 3" xfId="24510"/>
    <cellStyle name="Total 2 3 4 3 3 2" xfId="34190"/>
    <cellStyle name="Total 2 3 4 3 4" xfId="20932"/>
    <cellStyle name="Total 2 3 4 3 4 2" xfId="30612"/>
    <cellStyle name="Total 2 3 4 3 5" xfId="27639"/>
    <cellStyle name="Total 2 3 4 4" xfId="22010"/>
    <cellStyle name="Total 2 3 4 4 2" xfId="31690"/>
    <cellStyle name="Total 2 3 4 5" xfId="19288"/>
    <cellStyle name="Total 2 3 4 5 2" xfId="28968"/>
    <cellStyle name="Total 2 3 4 6" xfId="19220"/>
    <cellStyle name="Total 2 3 4 6 2" xfId="28900"/>
    <cellStyle name="Total 2 3 4 7" xfId="26161"/>
    <cellStyle name="Total 2 3 5" xfId="17106"/>
    <cellStyle name="Total 2 3 5 2" xfId="22659"/>
    <cellStyle name="Total 2 3 5 2 2" xfId="32339"/>
    <cellStyle name="Total 2 3 5 3" xfId="21048"/>
    <cellStyle name="Total 2 3 5 3 2" xfId="30728"/>
    <cellStyle name="Total 2 3 5 4" xfId="24111"/>
    <cellStyle name="Total 2 3 5 4 2" xfId="33791"/>
    <cellStyle name="Total 2 3 5 5" xfId="26634"/>
    <cellStyle name="Total 2 3 5 6" xfId="25512"/>
    <cellStyle name="Total 2 3 6" xfId="17685"/>
    <cellStyle name="Total 2 3 6 2" xfId="23245"/>
    <cellStyle name="Total 2 3 6 2 2" xfId="32925"/>
    <cellStyle name="Total 2 3 6 3" xfId="18711"/>
    <cellStyle name="Total 2 3 6 3 2" xfId="28391"/>
    <cellStyle name="Total 2 3 6 4" xfId="18930"/>
    <cellStyle name="Total 2 3 6 4 2" xfId="28610"/>
    <cellStyle name="Total 2 3 6 5" xfId="27369"/>
    <cellStyle name="Total 2 3 7" xfId="21736"/>
    <cellStyle name="Total 2 3 7 2" xfId="31416"/>
    <cellStyle name="Total 2 3 8" xfId="18553"/>
    <cellStyle name="Total 2 3 8 2" xfId="28233"/>
    <cellStyle name="Total 2 3 9" xfId="19836"/>
    <cellStyle name="Total 2 3 9 2" xfId="29516"/>
    <cellStyle name="Total 2 4" xfId="16198"/>
    <cellStyle name="Total 2 4 2" xfId="16704"/>
    <cellStyle name="Total 2 4 2 2" xfId="17538"/>
    <cellStyle name="Total 2 4 2 2 2" xfId="23098"/>
    <cellStyle name="Total 2 4 2 2 2 2" xfId="32778"/>
    <cellStyle name="Total 2 4 2 2 3" xfId="16840"/>
    <cellStyle name="Total 2 4 2 2 3 2" xfId="26116"/>
    <cellStyle name="Total 2 4 2 2 4" xfId="20977"/>
    <cellStyle name="Total 2 4 2 2 4 2" xfId="30657"/>
    <cellStyle name="Total 2 4 2 2 5" xfId="27020"/>
    <cellStyle name="Total 2 4 2 2 6" xfId="25235"/>
    <cellStyle name="Total 2 4 2 3" xfId="18219"/>
    <cellStyle name="Total 2 4 2 3 2" xfId="23779"/>
    <cellStyle name="Total 2 4 2 3 2 2" xfId="33459"/>
    <cellStyle name="Total 2 4 2 3 3" xfId="24280"/>
    <cellStyle name="Total 2 4 2 3 3 2" xfId="33960"/>
    <cellStyle name="Total 2 4 2 3 4" xfId="24640"/>
    <cellStyle name="Total 2 4 2 3 4 2" xfId="34320"/>
    <cellStyle name="Total 2 4 2 3 5" xfId="27903"/>
    <cellStyle name="Total 2 4 2 4" xfId="22274"/>
    <cellStyle name="Total 2 4 2 4 2" xfId="31954"/>
    <cellStyle name="Total 2 4 2 5" xfId="19502"/>
    <cellStyle name="Total 2 4 2 5 2" xfId="29182"/>
    <cellStyle name="Total 2 4 2 6" xfId="21314"/>
    <cellStyle name="Total 2 4 2 6 2" xfId="30994"/>
    <cellStyle name="Total 2 4 2 7" xfId="25533"/>
    <cellStyle name="Total 2 4 3" xfId="16534"/>
    <cellStyle name="Total 2 4 3 2" xfId="16900"/>
    <cellStyle name="Total 2 4 3 2 2" xfId="22453"/>
    <cellStyle name="Total 2 4 3 2 2 2" xfId="32133"/>
    <cellStyle name="Total 2 4 3 2 3" xfId="19949"/>
    <cellStyle name="Total 2 4 3 2 3 2" xfId="29629"/>
    <cellStyle name="Total 2 4 3 2 4" xfId="19922"/>
    <cellStyle name="Total 2 4 3 2 4 2" xfId="29602"/>
    <cellStyle name="Total 2 4 3 2 5" xfId="26435"/>
    <cellStyle name="Total 2 4 3 2 6" xfId="25775"/>
    <cellStyle name="Total 2 4 3 3" xfId="17983"/>
    <cellStyle name="Total 2 4 3 3 2" xfId="23543"/>
    <cellStyle name="Total 2 4 3 3 2 2" xfId="33223"/>
    <cellStyle name="Total 2 4 3 3 3" xfId="19127"/>
    <cellStyle name="Total 2 4 3 3 3 2" xfId="28807"/>
    <cellStyle name="Total 2 4 3 3 4" xfId="21300"/>
    <cellStyle name="Total 2 4 3 3 4 2" xfId="30980"/>
    <cellStyle name="Total 2 4 3 3 5" xfId="27667"/>
    <cellStyle name="Total 2 4 3 4" xfId="22038"/>
    <cellStyle name="Total 2 4 3 4 2" xfId="31718"/>
    <cellStyle name="Total 2 4 3 5" xfId="19779"/>
    <cellStyle name="Total 2 4 3 5 2" xfId="29459"/>
    <cellStyle name="Total 2 4 3 6" xfId="20538"/>
    <cellStyle name="Total 2 4 3 6 2" xfId="30218"/>
    <cellStyle name="Total 2 4 3 7" xfId="25422"/>
    <cellStyle name="Total 2 4 4" xfId="17212"/>
    <cellStyle name="Total 2 4 4 2" xfId="22765"/>
    <cellStyle name="Total 2 4 4 2 2" xfId="32445"/>
    <cellStyle name="Total 2 4 4 3" xfId="24148"/>
    <cellStyle name="Total 2 4 4 3 2" xfId="33828"/>
    <cellStyle name="Total 2 4 4 4" xfId="19982"/>
    <cellStyle name="Total 2 4 4 4 2" xfId="29662"/>
    <cellStyle name="Total 2 4 4 5" xfId="26729"/>
    <cellStyle name="Total 2 4 4 6" xfId="26338"/>
    <cellStyle name="Total 2 4 5" xfId="17713"/>
    <cellStyle name="Total 2 4 5 2" xfId="23273"/>
    <cellStyle name="Total 2 4 5 2 2" xfId="32953"/>
    <cellStyle name="Total 2 4 5 3" xfId="24568"/>
    <cellStyle name="Total 2 4 5 3 2" xfId="34248"/>
    <cellStyle name="Total 2 4 5 4" xfId="24412"/>
    <cellStyle name="Total 2 4 5 4 2" xfId="34092"/>
    <cellStyle name="Total 2 4 5 5" xfId="27397"/>
    <cellStyle name="Total 2 4 6" xfId="21764"/>
    <cellStyle name="Total 2 4 6 2" xfId="31444"/>
    <cellStyle name="Total 2 4 7" xfId="16818"/>
    <cellStyle name="Total 2 4 7 2" xfId="25789"/>
    <cellStyle name="Total 2 4 8" xfId="24897"/>
    <cellStyle name="Total 2 4 8 2" xfId="34577"/>
    <cellStyle name="Total 2 4 9" xfId="26091"/>
    <cellStyle name="Total 2 5" xfId="16404"/>
    <cellStyle name="Total 2 5 2" xfId="16935"/>
    <cellStyle name="Total 2 5 2 2" xfId="22488"/>
    <cellStyle name="Total 2 5 2 2 2" xfId="32168"/>
    <cellStyle name="Total 2 5 2 3" xfId="19386"/>
    <cellStyle name="Total 2 5 2 3 2" xfId="29066"/>
    <cellStyle name="Total 2 5 2 4" xfId="19396"/>
    <cellStyle name="Total 2 5 2 4 2" xfId="29076"/>
    <cellStyle name="Total 2 5 2 5" xfId="26470"/>
    <cellStyle name="Total 2 5 2 6" xfId="26265"/>
    <cellStyle name="Total 2 5 3" xfId="17853"/>
    <cellStyle name="Total 2 5 3 2" xfId="23413"/>
    <cellStyle name="Total 2 5 3 2 2" xfId="33093"/>
    <cellStyle name="Total 2 5 3 3" xfId="20608"/>
    <cellStyle name="Total 2 5 3 3 2" xfId="30288"/>
    <cellStyle name="Total 2 5 3 4" xfId="24339"/>
    <cellStyle name="Total 2 5 3 4 2" xfId="34019"/>
    <cellStyle name="Total 2 5 3 5" xfId="27537"/>
    <cellStyle name="Total 2 5 4" xfId="21908"/>
    <cellStyle name="Total 2 5 4 2" xfId="31588"/>
    <cellStyle name="Total 2 5 5" xfId="19181"/>
    <cellStyle name="Total 2 5 5 2" xfId="28861"/>
    <cellStyle name="Total 2 5 6" xfId="21523"/>
    <cellStyle name="Total 2 5 6 2" xfId="31203"/>
    <cellStyle name="Total 2 5 7" xfId="25669"/>
    <cellStyle name="Total 2 6" xfId="24019"/>
    <cellStyle name="Total 2 6 2" xfId="33699"/>
    <cellStyle name="Total 3" xfId="242"/>
    <cellStyle name="Total 3 2" xfId="15972"/>
    <cellStyle name="Total 3 2 10" xfId="24141"/>
    <cellStyle name="Total 3 2 10 2" xfId="33821"/>
    <cellStyle name="Total 3 2 11" xfId="24784"/>
    <cellStyle name="Total 3 2 11 2" xfId="34464"/>
    <cellStyle name="Total 3 2 12" xfId="25288"/>
    <cellStyle name="Total 3 2 2" xfId="16064"/>
    <cellStyle name="Total 3 2 2 10" xfId="26035"/>
    <cellStyle name="Total 3 2 2 2" xfId="16316"/>
    <cellStyle name="Total 3 2 2 2 2" xfId="16786"/>
    <cellStyle name="Total 3 2 2 2 2 2" xfId="17656"/>
    <cellStyle name="Total 3 2 2 2 2 2 2" xfId="23216"/>
    <cellStyle name="Total 3 2 2 2 2 2 2 2" xfId="32896"/>
    <cellStyle name="Total 3 2 2 2 2 2 3" xfId="19187"/>
    <cellStyle name="Total 3 2 2 2 2 2 3 2" xfId="28867"/>
    <cellStyle name="Total 3 2 2 2 2 2 4" xfId="19307"/>
    <cellStyle name="Total 3 2 2 2 2 2 4 2" xfId="28987"/>
    <cellStyle name="Total 3 2 2 2 2 2 5" xfId="27138"/>
    <cellStyle name="Total 3 2 2 2 2 2 6" xfId="27340"/>
    <cellStyle name="Total 3 2 2 2 2 3" xfId="18337"/>
    <cellStyle name="Total 3 2 2 2 2 3 2" xfId="23897"/>
    <cellStyle name="Total 3 2 2 2 2 3 2 2" xfId="33577"/>
    <cellStyle name="Total 3 2 2 2 2 3 3" xfId="24597"/>
    <cellStyle name="Total 3 2 2 2 2 3 3 2" xfId="34277"/>
    <cellStyle name="Total 3 2 2 2 2 3 4" xfId="24803"/>
    <cellStyle name="Total 3 2 2 2 2 3 4 2" xfId="34483"/>
    <cellStyle name="Total 3 2 2 2 2 3 5" xfId="28021"/>
    <cellStyle name="Total 3 2 2 2 2 4" xfId="22392"/>
    <cellStyle name="Total 3 2 2 2 2 4 2" xfId="32072"/>
    <cellStyle name="Total 3 2 2 2 2 5" xfId="24539"/>
    <cellStyle name="Total 3 2 2 2 2 5 2" xfId="34219"/>
    <cellStyle name="Total 3 2 2 2 2 6" xfId="24474"/>
    <cellStyle name="Total 3 2 2 2 2 6 2" xfId="34154"/>
    <cellStyle name="Total 3 2 2 2 2 7" xfId="25665"/>
    <cellStyle name="Total 3 2 2 2 3" xfId="16652"/>
    <cellStyle name="Total 3 2 2 2 3 2" xfId="17420"/>
    <cellStyle name="Total 3 2 2 2 3 2 2" xfId="22980"/>
    <cellStyle name="Total 3 2 2 2 3 2 2 2" xfId="32660"/>
    <cellStyle name="Total 3 2 2 2 3 2 3" xfId="21251"/>
    <cellStyle name="Total 3 2 2 2 3 2 3 2" xfId="30931"/>
    <cellStyle name="Total 3 2 2 2 3 2 4" xfId="24320"/>
    <cellStyle name="Total 3 2 2 2 3 2 4 2" xfId="34000"/>
    <cellStyle name="Total 3 2 2 2 3 2 5" xfId="26902"/>
    <cellStyle name="Total 3 2 2 2 3 2 6" xfId="25071"/>
    <cellStyle name="Total 3 2 2 2 3 3" xfId="18101"/>
    <cellStyle name="Total 3 2 2 2 3 3 2" xfId="23661"/>
    <cellStyle name="Total 3 2 2 2 3 3 2 2" xfId="33341"/>
    <cellStyle name="Total 3 2 2 2 3 3 3" xfId="20677"/>
    <cellStyle name="Total 3 2 2 2 3 3 3 2" xfId="30357"/>
    <cellStyle name="Total 3 2 2 2 3 3 4" xfId="18544"/>
    <cellStyle name="Total 3 2 2 2 3 3 4 2" xfId="28224"/>
    <cellStyle name="Total 3 2 2 2 3 3 5" xfId="27785"/>
    <cellStyle name="Total 3 2 2 2 3 4" xfId="22156"/>
    <cellStyle name="Total 3 2 2 2 3 4 2" xfId="31836"/>
    <cellStyle name="Total 3 2 2 2 3 5" xfId="18731"/>
    <cellStyle name="Total 3 2 2 2 3 5 2" xfId="28411"/>
    <cellStyle name="Total 3 2 2 2 3 6" xfId="19724"/>
    <cellStyle name="Total 3 2 2 2 3 6 2" xfId="29404"/>
    <cellStyle name="Total 3 2 2 2 3 7" xfId="25472"/>
    <cellStyle name="Total 3 2 2 2 4" xfId="16976"/>
    <cellStyle name="Total 3 2 2 2 4 2" xfId="22529"/>
    <cellStyle name="Total 3 2 2 2 4 2 2" xfId="32209"/>
    <cellStyle name="Total 3 2 2 2 4 3" xfId="20263"/>
    <cellStyle name="Total 3 2 2 2 4 3 2" xfId="29943"/>
    <cellStyle name="Total 3 2 2 2 4 4" xfId="24547"/>
    <cellStyle name="Total 3 2 2 2 4 4 2" xfId="34227"/>
    <cellStyle name="Total 3 2 2 2 4 5" xfId="26511"/>
    <cellStyle name="Total 3 2 2 2 4 6" xfId="25836"/>
    <cellStyle name="Total 3 2 2 2 5" xfId="17831"/>
    <cellStyle name="Total 3 2 2 2 5 2" xfId="23391"/>
    <cellStyle name="Total 3 2 2 2 5 2 2" xfId="33071"/>
    <cellStyle name="Total 3 2 2 2 5 3" xfId="19977"/>
    <cellStyle name="Total 3 2 2 2 5 3 2" xfId="29657"/>
    <cellStyle name="Total 3 2 2 2 5 4" xfId="24834"/>
    <cellStyle name="Total 3 2 2 2 5 4 2" xfId="34514"/>
    <cellStyle name="Total 3 2 2 2 5 5" xfId="27515"/>
    <cellStyle name="Total 3 2 2 2 6" xfId="21886"/>
    <cellStyle name="Total 3 2 2 2 6 2" xfId="31566"/>
    <cellStyle name="Total 3 2 2 2 7" xfId="20875"/>
    <cellStyle name="Total 3 2 2 2 7 2" xfId="30555"/>
    <cellStyle name="Total 3 2 2 2 8" xfId="18831"/>
    <cellStyle name="Total 3 2 2 2 8 2" xfId="28511"/>
    <cellStyle name="Total 3 2 2 2 9" xfId="25306"/>
    <cellStyle name="Total 3 2 2 3" xfId="16253"/>
    <cellStyle name="Total 3 2 2 3 2" xfId="17593"/>
    <cellStyle name="Total 3 2 2 3 2 2" xfId="23153"/>
    <cellStyle name="Total 3 2 2 3 2 2 2" xfId="32833"/>
    <cellStyle name="Total 3 2 2 3 2 3" xfId="20487"/>
    <cellStyle name="Total 3 2 2 3 2 3 2" xfId="30167"/>
    <cellStyle name="Total 3 2 2 3 2 4" xfId="21413"/>
    <cellStyle name="Total 3 2 2 3 2 4 2" xfId="31093"/>
    <cellStyle name="Total 3 2 2 3 2 5" xfId="27075"/>
    <cellStyle name="Total 3 2 2 3 2 6" xfId="27277"/>
    <cellStyle name="Total 3 2 2 3 3" xfId="18274"/>
    <cellStyle name="Total 3 2 2 3 3 2" xfId="23834"/>
    <cellStyle name="Total 3 2 2 3 3 2 2" xfId="33514"/>
    <cellStyle name="Total 3 2 2 3 3 3" xfId="24267"/>
    <cellStyle name="Total 3 2 2 3 3 3 2" xfId="33947"/>
    <cellStyle name="Total 3 2 2 3 3 4" xfId="24836"/>
    <cellStyle name="Total 3 2 2 3 3 4 2" xfId="34516"/>
    <cellStyle name="Total 3 2 2 3 3 5" xfId="27958"/>
    <cellStyle name="Total 3 2 2 3 4" xfId="22329"/>
    <cellStyle name="Total 3 2 2 3 4 2" xfId="32009"/>
    <cellStyle name="Total 3 2 2 3 5" xfId="19418"/>
    <cellStyle name="Total 3 2 2 3 5 2" xfId="29098"/>
    <cellStyle name="Total 3 2 2 3 6" xfId="19215"/>
    <cellStyle name="Total 3 2 2 3 6 2" xfId="28895"/>
    <cellStyle name="Total 3 2 2 3 7" xfId="25771"/>
    <cellStyle name="Total 3 2 2 4" xfId="16589"/>
    <cellStyle name="Total 3 2 2 4 2" xfId="17357"/>
    <cellStyle name="Total 3 2 2 4 2 2" xfId="22917"/>
    <cellStyle name="Total 3 2 2 4 2 2 2" xfId="32597"/>
    <cellStyle name="Total 3 2 2 4 2 3" xfId="20896"/>
    <cellStyle name="Total 3 2 2 4 2 3 2" xfId="30576"/>
    <cellStyle name="Total 3 2 2 4 2 4" xfId="20555"/>
    <cellStyle name="Total 3 2 2 4 2 4 2" xfId="30235"/>
    <cellStyle name="Total 3 2 2 4 2 5" xfId="26839"/>
    <cellStyle name="Total 3 2 2 4 2 6" xfId="25080"/>
    <cellStyle name="Total 3 2 2 4 3" xfId="18038"/>
    <cellStyle name="Total 3 2 2 4 3 2" xfId="23598"/>
    <cellStyle name="Total 3 2 2 4 3 2 2" xfId="33278"/>
    <cellStyle name="Total 3 2 2 4 3 3" xfId="19086"/>
    <cellStyle name="Total 3 2 2 4 3 3 2" xfId="28766"/>
    <cellStyle name="Total 3 2 2 4 3 4" xfId="21637"/>
    <cellStyle name="Total 3 2 2 4 3 4 2" xfId="31317"/>
    <cellStyle name="Total 3 2 2 4 3 5" xfId="27722"/>
    <cellStyle name="Total 3 2 2 4 4" xfId="22093"/>
    <cellStyle name="Total 3 2 2 4 4 2" xfId="31773"/>
    <cellStyle name="Total 3 2 2 4 5" xfId="21368"/>
    <cellStyle name="Total 3 2 2 4 5 2" xfId="31048"/>
    <cellStyle name="Total 3 2 2 4 6" xfId="19828"/>
    <cellStyle name="Total 3 2 2 4 6 2" xfId="29508"/>
    <cellStyle name="Total 3 2 2 4 7" xfId="25464"/>
    <cellStyle name="Total 3 2 2 5" xfId="17316"/>
    <cellStyle name="Total 3 2 2 5 2" xfId="22876"/>
    <cellStyle name="Total 3 2 2 5 2 2" xfId="32556"/>
    <cellStyle name="Total 3 2 2 5 3" xfId="19391"/>
    <cellStyle name="Total 3 2 2 5 3 2" xfId="29071"/>
    <cellStyle name="Total 3 2 2 5 4" xfId="20598"/>
    <cellStyle name="Total 3 2 2 5 4 2" xfId="30278"/>
    <cellStyle name="Total 3 2 2 5 5" xfId="26808"/>
    <cellStyle name="Total 3 2 2 5 6" xfId="26386"/>
    <cellStyle name="Total 3 2 2 6" xfId="17768"/>
    <cellStyle name="Total 3 2 2 6 2" xfId="23328"/>
    <cellStyle name="Total 3 2 2 6 2 2" xfId="33008"/>
    <cellStyle name="Total 3 2 2 6 3" xfId="21544"/>
    <cellStyle name="Total 3 2 2 6 3 2" xfId="31224"/>
    <cellStyle name="Total 3 2 2 6 4" xfId="24512"/>
    <cellStyle name="Total 3 2 2 6 4 2" xfId="34192"/>
    <cellStyle name="Total 3 2 2 6 5" xfId="27452"/>
    <cellStyle name="Total 3 2 2 7" xfId="21821"/>
    <cellStyle name="Total 3 2 2 7 2" xfId="31501"/>
    <cellStyle name="Total 3 2 2 8" xfId="18532"/>
    <cellStyle name="Total 3 2 2 8 2" xfId="28212"/>
    <cellStyle name="Total 3 2 2 9" xfId="24673"/>
    <cellStyle name="Total 3 2 2 9 2" xfId="34353"/>
    <cellStyle name="Total 3 2 3" xfId="16200"/>
    <cellStyle name="Total 3 2 3 2" xfId="16705"/>
    <cellStyle name="Total 3 2 3 2 2" xfId="17540"/>
    <cellStyle name="Total 3 2 3 2 2 2" xfId="23100"/>
    <cellStyle name="Total 3 2 3 2 2 2 2" xfId="32780"/>
    <cellStyle name="Total 3 2 3 2 2 3" xfId="20851"/>
    <cellStyle name="Total 3 2 3 2 2 3 2" xfId="30531"/>
    <cellStyle name="Total 3 2 3 2 2 4" xfId="18835"/>
    <cellStyle name="Total 3 2 3 2 2 4 2" xfId="28515"/>
    <cellStyle name="Total 3 2 3 2 2 5" xfId="27022"/>
    <cellStyle name="Total 3 2 3 2 2 6" xfId="25145"/>
    <cellStyle name="Total 3 2 3 2 3" xfId="18221"/>
    <cellStyle name="Total 3 2 3 2 3 2" xfId="23781"/>
    <cellStyle name="Total 3 2 3 2 3 2 2" xfId="33461"/>
    <cellStyle name="Total 3 2 3 2 3 3" xfId="24302"/>
    <cellStyle name="Total 3 2 3 2 3 3 2" xfId="33982"/>
    <cellStyle name="Total 3 2 3 2 3 4" xfId="20204"/>
    <cellStyle name="Total 3 2 3 2 3 4 2" xfId="29884"/>
    <cellStyle name="Total 3 2 3 2 3 5" xfId="27905"/>
    <cellStyle name="Total 3 2 3 2 4" xfId="22276"/>
    <cellStyle name="Total 3 2 3 2 4 2" xfId="31956"/>
    <cellStyle name="Total 3 2 3 2 5" xfId="20347"/>
    <cellStyle name="Total 3 2 3 2 5 2" xfId="30027"/>
    <cellStyle name="Total 3 2 3 2 6" xfId="19376"/>
    <cellStyle name="Total 3 2 3 2 6 2" xfId="29056"/>
    <cellStyle name="Total 3 2 3 2 7" xfId="25402"/>
    <cellStyle name="Total 3 2 3 3" xfId="16536"/>
    <cellStyle name="Total 3 2 3 3 2" xfId="17018"/>
    <cellStyle name="Total 3 2 3 3 2 2" xfId="22571"/>
    <cellStyle name="Total 3 2 3 3 2 2 2" xfId="32251"/>
    <cellStyle name="Total 3 2 3 3 2 3" xfId="19522"/>
    <cellStyle name="Total 3 2 3 3 2 3 2" xfId="29202"/>
    <cellStyle name="Total 3 2 3 3 2 4" xfId="21325"/>
    <cellStyle name="Total 3 2 3 3 2 4 2" xfId="31005"/>
    <cellStyle name="Total 3 2 3 3 2 5" xfId="26553"/>
    <cellStyle name="Total 3 2 3 3 2 6" xfId="25511"/>
    <cellStyle name="Total 3 2 3 3 3" xfId="17985"/>
    <cellStyle name="Total 3 2 3 3 3 2" xfId="23545"/>
    <cellStyle name="Total 3 2 3 3 3 2 2" xfId="33225"/>
    <cellStyle name="Total 3 2 3 3 3 3" xfId="24443"/>
    <cellStyle name="Total 3 2 3 3 3 3 2" xfId="34123"/>
    <cellStyle name="Total 3 2 3 3 3 4" xfId="25014"/>
    <cellStyle name="Total 3 2 3 3 3 4 2" xfId="34694"/>
    <cellStyle name="Total 3 2 3 3 3 5" xfId="27669"/>
    <cellStyle name="Total 3 2 3 3 4" xfId="22040"/>
    <cellStyle name="Total 3 2 3 3 4 2" xfId="31720"/>
    <cellStyle name="Total 3 2 3 3 5" xfId="19892"/>
    <cellStyle name="Total 3 2 3 3 5 2" xfId="29572"/>
    <cellStyle name="Total 3 2 3 3 6" xfId="24969"/>
    <cellStyle name="Total 3 2 3 3 6 2" xfId="34649"/>
    <cellStyle name="Total 3 2 3 3 7" xfId="26286"/>
    <cellStyle name="Total 3 2 3 4" xfId="17193"/>
    <cellStyle name="Total 3 2 3 4 2" xfId="22746"/>
    <cellStyle name="Total 3 2 3 4 2 2" xfId="32426"/>
    <cellStyle name="Total 3 2 3 4 3" xfId="18369"/>
    <cellStyle name="Total 3 2 3 4 3 2" xfId="28049"/>
    <cellStyle name="Total 3 2 3 4 4" xfId="24764"/>
    <cellStyle name="Total 3 2 3 4 4 2" xfId="34444"/>
    <cellStyle name="Total 3 2 3 4 5" xfId="26713"/>
    <cellStyle name="Total 3 2 3 4 6" xfId="27191"/>
    <cellStyle name="Total 3 2 3 5" xfId="17715"/>
    <cellStyle name="Total 3 2 3 5 2" xfId="23275"/>
    <cellStyle name="Total 3 2 3 5 2 2" xfId="32955"/>
    <cellStyle name="Total 3 2 3 5 3" xfId="23963"/>
    <cellStyle name="Total 3 2 3 5 3 2" xfId="33643"/>
    <cellStyle name="Total 3 2 3 5 4" xfId="19490"/>
    <cellStyle name="Total 3 2 3 5 4 2" xfId="29170"/>
    <cellStyle name="Total 3 2 3 5 5" xfId="27399"/>
    <cellStyle name="Total 3 2 3 6" xfId="21766"/>
    <cellStyle name="Total 3 2 3 6 2" xfId="31446"/>
    <cellStyle name="Total 3 2 3 7" xfId="20078"/>
    <cellStyle name="Total 3 2 3 7 2" xfId="29758"/>
    <cellStyle name="Total 3 2 3 8" xfId="19453"/>
    <cellStyle name="Total 3 2 3 8 2" xfId="29133"/>
    <cellStyle name="Total 3 2 3 9" xfId="25711"/>
    <cellStyle name="Total 3 2 4" xfId="16148"/>
    <cellStyle name="Total 3 2 4 2" xfId="16693"/>
    <cellStyle name="Total 3 2 4 2 2" xfId="17495"/>
    <cellStyle name="Total 3 2 4 2 2 2" xfId="23055"/>
    <cellStyle name="Total 3 2 4 2 2 2 2" xfId="32735"/>
    <cellStyle name="Total 3 2 4 2 2 3" xfId="18929"/>
    <cellStyle name="Total 3 2 4 2 2 3 2" xfId="28609"/>
    <cellStyle name="Total 3 2 4 2 2 4" xfId="19602"/>
    <cellStyle name="Total 3 2 4 2 2 4 2" xfId="29282"/>
    <cellStyle name="Total 3 2 4 2 2 5" xfId="26977"/>
    <cellStyle name="Total 3 2 4 2 2 6" xfId="25150"/>
    <cellStyle name="Total 3 2 4 2 3" xfId="18176"/>
    <cellStyle name="Total 3 2 4 2 3 2" xfId="23736"/>
    <cellStyle name="Total 3 2 4 2 3 2 2" xfId="33416"/>
    <cellStyle name="Total 3 2 4 2 3 3" xfId="19815"/>
    <cellStyle name="Total 3 2 4 2 3 3 2" xfId="29495"/>
    <cellStyle name="Total 3 2 4 2 3 4" xfId="24768"/>
    <cellStyle name="Total 3 2 4 2 3 4 2" xfId="34448"/>
    <cellStyle name="Total 3 2 4 2 3 5" xfId="27860"/>
    <cellStyle name="Total 3 2 4 2 4" xfId="22231"/>
    <cellStyle name="Total 3 2 4 2 4 2" xfId="31911"/>
    <cellStyle name="Total 3 2 4 2 5" xfId="19527"/>
    <cellStyle name="Total 3 2 4 2 5 2" xfId="29207"/>
    <cellStyle name="Total 3 2 4 2 6" xfId="19680"/>
    <cellStyle name="Total 3 2 4 2 6 2" xfId="29360"/>
    <cellStyle name="Total 3 2 4 2 7" xfId="25897"/>
    <cellStyle name="Total 3 2 4 3" xfId="16491"/>
    <cellStyle name="Total 3 2 4 3 2" xfId="17024"/>
    <cellStyle name="Total 3 2 4 3 2 2" xfId="22577"/>
    <cellStyle name="Total 3 2 4 3 2 2 2" xfId="32257"/>
    <cellStyle name="Total 3 2 4 3 2 3" xfId="19928"/>
    <cellStyle name="Total 3 2 4 3 2 3 2" xfId="29608"/>
    <cellStyle name="Total 3 2 4 3 2 4" xfId="20408"/>
    <cellStyle name="Total 3 2 4 3 2 4 2" xfId="30088"/>
    <cellStyle name="Total 3 2 4 3 2 5" xfId="26559"/>
    <cellStyle name="Total 3 2 4 3 2 6" xfId="25816"/>
    <cellStyle name="Total 3 2 4 3 3" xfId="17940"/>
    <cellStyle name="Total 3 2 4 3 3 2" xfId="23500"/>
    <cellStyle name="Total 3 2 4 3 3 2 2" xfId="33180"/>
    <cellStyle name="Total 3 2 4 3 3 3" xfId="18358"/>
    <cellStyle name="Total 3 2 4 3 3 3 2" xfId="28038"/>
    <cellStyle name="Total 3 2 4 3 3 4" xfId="18456"/>
    <cellStyle name="Total 3 2 4 3 3 4 2" xfId="28136"/>
    <cellStyle name="Total 3 2 4 3 3 5" xfId="27624"/>
    <cellStyle name="Total 3 2 4 3 4" xfId="21995"/>
    <cellStyle name="Total 3 2 4 3 4 2" xfId="31675"/>
    <cellStyle name="Total 3 2 4 3 5" xfId="20899"/>
    <cellStyle name="Total 3 2 4 3 5 2" xfId="30579"/>
    <cellStyle name="Total 3 2 4 3 6" xfId="20613"/>
    <cellStyle name="Total 3 2 4 3 6 2" xfId="30293"/>
    <cellStyle name="Total 3 2 4 3 7" xfId="26131"/>
    <cellStyle name="Total 3 2 4 4" xfId="17183"/>
    <cellStyle name="Total 3 2 4 4 2" xfId="22736"/>
    <cellStyle name="Total 3 2 4 4 2 2" xfId="32416"/>
    <cellStyle name="Total 3 2 4 4 3" xfId="21268"/>
    <cellStyle name="Total 3 2 4 4 3 2" xfId="30948"/>
    <cellStyle name="Total 3 2 4 4 4" xfId="20344"/>
    <cellStyle name="Total 3 2 4 4 4 2" xfId="30024"/>
    <cellStyle name="Total 3 2 4 4 5" xfId="26704"/>
    <cellStyle name="Total 3 2 4 4 6" xfId="26345"/>
    <cellStyle name="Total 3 2 4 5" xfId="17670"/>
    <cellStyle name="Total 3 2 4 5 2" xfId="23230"/>
    <cellStyle name="Total 3 2 4 5 2 2" xfId="32910"/>
    <cellStyle name="Total 3 2 4 5 3" xfId="18903"/>
    <cellStyle name="Total 3 2 4 5 3 2" xfId="28583"/>
    <cellStyle name="Total 3 2 4 5 4" xfId="21005"/>
    <cellStyle name="Total 3 2 4 5 4 2" xfId="30685"/>
    <cellStyle name="Total 3 2 4 5 5" xfId="27354"/>
    <cellStyle name="Total 3 2 4 6" xfId="21717"/>
    <cellStyle name="Total 3 2 4 6 2" xfId="31397"/>
    <cellStyle name="Total 3 2 4 7" xfId="20564"/>
    <cellStyle name="Total 3 2 4 7 2" xfId="30244"/>
    <cellStyle name="Total 3 2 4 8" xfId="18798"/>
    <cellStyle name="Total 3 2 4 8 2" xfId="28478"/>
    <cellStyle name="Total 3 2 4 9" xfId="25445"/>
    <cellStyle name="Total 3 2 5" xfId="16101"/>
    <cellStyle name="Total 3 2 5 2" xfId="17448"/>
    <cellStyle name="Total 3 2 5 2 2" xfId="23008"/>
    <cellStyle name="Total 3 2 5 2 2 2" xfId="32688"/>
    <cellStyle name="Total 3 2 5 2 3" xfId="20764"/>
    <cellStyle name="Total 3 2 5 2 3 2" xfId="30444"/>
    <cellStyle name="Total 3 2 5 2 4" xfId="20583"/>
    <cellStyle name="Total 3 2 5 2 4 2" xfId="30263"/>
    <cellStyle name="Total 3 2 5 2 5" xfId="26930"/>
    <cellStyle name="Total 3 2 5 2 6" xfId="25247"/>
    <cellStyle name="Total 3 2 5 3" xfId="18129"/>
    <cellStyle name="Total 3 2 5 3 2" xfId="23689"/>
    <cellStyle name="Total 3 2 5 3 2 2" xfId="33369"/>
    <cellStyle name="Total 3 2 5 3 3" xfId="24326"/>
    <cellStyle name="Total 3 2 5 3 3 2" xfId="34006"/>
    <cellStyle name="Total 3 2 5 3 4" xfId="18853"/>
    <cellStyle name="Total 3 2 5 3 4 2" xfId="28533"/>
    <cellStyle name="Total 3 2 5 3 5" xfId="27813"/>
    <cellStyle name="Total 3 2 5 4" xfId="22184"/>
    <cellStyle name="Total 3 2 5 4 2" xfId="31864"/>
    <cellStyle name="Total 3 2 5 5" xfId="21553"/>
    <cellStyle name="Total 3 2 5 5 2" xfId="31233"/>
    <cellStyle name="Total 3 2 5 6" xfId="24312"/>
    <cellStyle name="Total 3 2 5 6 2" xfId="33992"/>
    <cellStyle name="Total 3 2 5 7" xfId="25871"/>
    <cellStyle name="Total 3 2 6" xfId="16444"/>
    <cellStyle name="Total 3 2 6 2" xfId="16998"/>
    <cellStyle name="Total 3 2 6 2 2" xfId="22551"/>
    <cellStyle name="Total 3 2 6 2 2 2" xfId="32231"/>
    <cellStyle name="Total 3 2 6 2 3" xfId="19320"/>
    <cellStyle name="Total 3 2 6 2 3 2" xfId="29000"/>
    <cellStyle name="Total 3 2 6 2 4" xfId="18770"/>
    <cellStyle name="Total 3 2 6 2 4 2" xfId="28450"/>
    <cellStyle name="Total 3 2 6 2 5" xfId="26533"/>
    <cellStyle name="Total 3 2 6 2 6" xfId="26279"/>
    <cellStyle name="Total 3 2 6 3" xfId="17893"/>
    <cellStyle name="Total 3 2 6 3 2" xfId="23453"/>
    <cellStyle name="Total 3 2 6 3 2 2" xfId="33133"/>
    <cellStyle name="Total 3 2 6 3 3" xfId="21027"/>
    <cellStyle name="Total 3 2 6 3 3 2" xfId="30707"/>
    <cellStyle name="Total 3 2 6 3 4" xfId="21078"/>
    <cellStyle name="Total 3 2 6 3 4 2" xfId="30758"/>
    <cellStyle name="Total 3 2 6 3 5" xfId="27577"/>
    <cellStyle name="Total 3 2 6 4" xfId="21948"/>
    <cellStyle name="Total 3 2 6 4 2" xfId="31628"/>
    <cellStyle name="Total 3 2 6 5" xfId="20079"/>
    <cellStyle name="Total 3 2 6 5 2" xfId="29759"/>
    <cellStyle name="Total 3 2 6 6" xfId="24142"/>
    <cellStyle name="Total 3 2 6 6 2" xfId="33822"/>
    <cellStyle name="Total 3 2 6 7" xfId="25608"/>
    <cellStyle name="Total 3 2 7" xfId="17123"/>
    <cellStyle name="Total 3 2 7 2" xfId="22676"/>
    <cellStyle name="Total 3 2 7 2 2" xfId="32356"/>
    <cellStyle name="Total 3 2 7 3" xfId="21557"/>
    <cellStyle name="Total 3 2 7 3 2" xfId="31237"/>
    <cellStyle name="Total 3 2 7 4" xfId="20366"/>
    <cellStyle name="Total 3 2 7 4 2" xfId="30046"/>
    <cellStyle name="Total 3 2 7 5" xfId="26649"/>
    <cellStyle name="Total 3 2 7 6" xfId="25469"/>
    <cellStyle name="Total 3 2 8" xfId="17250"/>
    <cellStyle name="Total 3 2 8 2" xfId="22803"/>
    <cellStyle name="Total 3 2 8 2 2" xfId="32483"/>
    <cellStyle name="Total 3 2 8 3" xfId="20105"/>
    <cellStyle name="Total 3 2 8 3 2" xfId="29785"/>
    <cellStyle name="Total 3 2 8 4" xfId="19426"/>
    <cellStyle name="Total 3 2 8 4 2" xfId="29106"/>
    <cellStyle name="Total 3 2 8 5" xfId="27205"/>
    <cellStyle name="Total 3 2 9" xfId="21669"/>
    <cellStyle name="Total 3 2 9 2" xfId="31349"/>
    <cellStyle name="Total 3 3" xfId="16017"/>
    <cellStyle name="Total 3 3 10" xfId="25498"/>
    <cellStyle name="Total 3 3 2" xfId="16289"/>
    <cellStyle name="Total 3 3 2 2" xfId="16759"/>
    <cellStyle name="Total 3 3 2 2 2" xfId="17629"/>
    <cellStyle name="Total 3 3 2 2 2 2" xfId="23189"/>
    <cellStyle name="Total 3 3 2 2 2 2 2" xfId="32869"/>
    <cellStyle name="Total 3 3 2 2 2 3" xfId="20722"/>
    <cellStyle name="Total 3 3 2 2 2 3 2" xfId="30402"/>
    <cellStyle name="Total 3 3 2 2 2 4" xfId="20315"/>
    <cellStyle name="Total 3 3 2 2 2 4 2" xfId="29995"/>
    <cellStyle name="Total 3 3 2 2 2 5" xfId="27111"/>
    <cellStyle name="Total 3 3 2 2 2 6" xfId="27313"/>
    <cellStyle name="Total 3 3 2 2 3" xfId="18310"/>
    <cellStyle name="Total 3 3 2 2 3 2" xfId="23870"/>
    <cellStyle name="Total 3 3 2 2 3 2 2" xfId="33550"/>
    <cellStyle name="Total 3 3 2 2 3 3" xfId="24150"/>
    <cellStyle name="Total 3 3 2 2 3 3 2" xfId="33830"/>
    <cellStyle name="Total 3 3 2 2 3 4" xfId="24648"/>
    <cellStyle name="Total 3 3 2 2 3 4 2" xfId="34328"/>
    <cellStyle name="Total 3 3 2 2 3 5" xfId="27994"/>
    <cellStyle name="Total 3 3 2 2 4" xfId="22365"/>
    <cellStyle name="Total 3 3 2 2 4 2" xfId="32045"/>
    <cellStyle name="Total 3 3 2 2 5" xfId="21063"/>
    <cellStyle name="Total 3 3 2 2 5 2" xfId="30743"/>
    <cellStyle name="Total 3 3 2 2 6" xfId="25026"/>
    <cellStyle name="Total 3 3 2 2 6 2" xfId="34706"/>
    <cellStyle name="Total 3 3 2 2 7" xfId="25937"/>
    <cellStyle name="Total 3 3 2 3" xfId="16625"/>
    <cellStyle name="Total 3 3 2 3 2" xfId="17393"/>
    <cellStyle name="Total 3 3 2 3 2 2" xfId="22953"/>
    <cellStyle name="Total 3 3 2 3 2 2 2" xfId="32633"/>
    <cellStyle name="Total 3 3 2 3 2 3" xfId="18618"/>
    <cellStyle name="Total 3 3 2 3 2 3 2" xfId="28298"/>
    <cellStyle name="Total 3 3 2 3 2 4" xfId="24872"/>
    <cellStyle name="Total 3 3 2 3 2 4 2" xfId="34552"/>
    <cellStyle name="Total 3 3 2 3 2 5" xfId="26875"/>
    <cellStyle name="Total 3 3 2 3 2 6" xfId="25118"/>
    <cellStyle name="Total 3 3 2 3 3" xfId="18074"/>
    <cellStyle name="Total 3 3 2 3 3 2" xfId="23634"/>
    <cellStyle name="Total 3 3 2 3 3 2 2" xfId="33314"/>
    <cellStyle name="Total 3 3 2 3 3 3" xfId="19455"/>
    <cellStyle name="Total 3 3 2 3 3 3 2" xfId="29135"/>
    <cellStyle name="Total 3 3 2 3 3 4" xfId="20179"/>
    <cellStyle name="Total 3 3 2 3 3 4 2" xfId="29859"/>
    <cellStyle name="Total 3 3 2 3 3 5" xfId="27758"/>
    <cellStyle name="Total 3 3 2 3 4" xfId="22129"/>
    <cellStyle name="Total 3 3 2 3 4 2" xfId="31809"/>
    <cellStyle name="Total 3 3 2 3 5" xfId="18717"/>
    <cellStyle name="Total 3 3 2 3 5 2" xfId="28397"/>
    <cellStyle name="Total 3 3 2 3 6" xfId="18396"/>
    <cellStyle name="Total 3 3 2 3 6 2" xfId="28076"/>
    <cellStyle name="Total 3 3 2 3 7" xfId="25831"/>
    <cellStyle name="Total 3 3 2 4" xfId="17319"/>
    <cellStyle name="Total 3 3 2 4 2" xfId="22879"/>
    <cellStyle name="Total 3 3 2 4 2 2" xfId="32559"/>
    <cellStyle name="Total 3 3 2 4 3" xfId="20233"/>
    <cellStyle name="Total 3 3 2 4 3 2" xfId="29913"/>
    <cellStyle name="Total 3 3 2 4 4" xfId="20215"/>
    <cellStyle name="Total 3 3 2 4 4 2" xfId="29895"/>
    <cellStyle name="Total 3 3 2 4 5" xfId="26810"/>
    <cellStyle name="Total 3 3 2 4 6" xfId="26370"/>
    <cellStyle name="Total 3 3 2 5" xfId="17804"/>
    <cellStyle name="Total 3 3 2 5 2" xfId="23364"/>
    <cellStyle name="Total 3 3 2 5 2 2" xfId="33044"/>
    <cellStyle name="Total 3 3 2 5 3" xfId="24392"/>
    <cellStyle name="Total 3 3 2 5 3 2" xfId="34072"/>
    <cellStyle name="Total 3 3 2 5 4" xfId="20001"/>
    <cellStyle name="Total 3 3 2 5 4 2" xfId="29681"/>
    <cellStyle name="Total 3 3 2 5 5" xfId="27488"/>
    <cellStyle name="Total 3 3 2 6" xfId="21859"/>
    <cellStyle name="Total 3 3 2 6 2" xfId="31539"/>
    <cellStyle name="Total 3 3 2 7" xfId="20387"/>
    <cellStyle name="Total 3 3 2 7 2" xfId="30067"/>
    <cellStyle name="Total 3 3 2 8" xfId="19076"/>
    <cellStyle name="Total 3 3 2 8 2" xfId="28756"/>
    <cellStyle name="Total 3 3 2 9" xfId="26085"/>
    <cellStyle name="Total 3 3 3" xfId="16177"/>
    <cellStyle name="Total 3 3 3 2" xfId="17517"/>
    <cellStyle name="Total 3 3 3 2 2" xfId="23077"/>
    <cellStyle name="Total 3 3 3 2 2 2" xfId="32757"/>
    <cellStyle name="Total 3 3 3 2 3" xfId="20654"/>
    <cellStyle name="Total 3 3 3 2 3 2" xfId="30334"/>
    <cellStyle name="Total 3 3 3 2 4" xfId="19095"/>
    <cellStyle name="Total 3 3 3 2 4 2" xfId="28775"/>
    <cellStyle name="Total 3 3 3 2 5" xfId="26999"/>
    <cellStyle name="Total 3 3 3 2 6" xfId="25645"/>
    <cellStyle name="Total 3 3 3 3" xfId="18198"/>
    <cellStyle name="Total 3 3 3 3 2" xfId="23758"/>
    <cellStyle name="Total 3 3 3 3 2 2" xfId="33438"/>
    <cellStyle name="Total 3 3 3 3 3" xfId="24125"/>
    <cellStyle name="Total 3 3 3 3 3 2" xfId="33805"/>
    <cellStyle name="Total 3 3 3 3 4" xfId="25024"/>
    <cellStyle name="Total 3 3 3 3 4 2" xfId="34704"/>
    <cellStyle name="Total 3 3 3 3 5" xfId="27882"/>
    <cellStyle name="Total 3 3 3 4" xfId="22253"/>
    <cellStyle name="Total 3 3 3 4 2" xfId="31933"/>
    <cellStyle name="Total 3 3 3 5" xfId="21292"/>
    <cellStyle name="Total 3 3 3 5 2" xfId="30972"/>
    <cellStyle name="Total 3 3 3 6" xfId="21541"/>
    <cellStyle name="Total 3 3 3 6 2" xfId="31221"/>
    <cellStyle name="Total 3 3 3 7" xfId="25987"/>
    <cellStyle name="Total 3 3 4" xfId="16513"/>
    <cellStyle name="Total 3 3 4 2" xfId="16874"/>
    <cellStyle name="Total 3 3 4 2 2" xfId="22427"/>
    <cellStyle name="Total 3 3 4 2 2 2" xfId="32107"/>
    <cellStyle name="Total 3 3 4 2 3" xfId="18988"/>
    <cellStyle name="Total 3 3 4 2 3 2" xfId="28668"/>
    <cellStyle name="Total 3 3 4 2 4" xfId="24945"/>
    <cellStyle name="Total 3 3 4 2 4 2" xfId="34625"/>
    <cellStyle name="Total 3 3 4 2 5" xfId="26409"/>
    <cellStyle name="Total 3 3 4 2 6" xfId="26125"/>
    <cellStyle name="Total 3 3 4 3" xfId="17962"/>
    <cellStyle name="Total 3 3 4 3 2" xfId="23522"/>
    <cellStyle name="Total 3 3 4 3 2 2" xfId="33202"/>
    <cellStyle name="Total 3 3 4 3 3" xfId="19146"/>
    <cellStyle name="Total 3 3 4 3 3 2" xfId="28826"/>
    <cellStyle name="Total 3 3 4 3 4" xfId="21437"/>
    <cellStyle name="Total 3 3 4 3 4 2" xfId="31117"/>
    <cellStyle name="Total 3 3 4 3 5" xfId="27646"/>
    <cellStyle name="Total 3 3 4 4" xfId="22017"/>
    <cellStyle name="Total 3 3 4 4 2" xfId="31697"/>
    <cellStyle name="Total 3 3 4 5" xfId="19333"/>
    <cellStyle name="Total 3 3 4 5 2" xfId="29013"/>
    <cellStyle name="Total 3 3 4 6" xfId="18757"/>
    <cellStyle name="Total 3 3 4 6 2" xfId="28437"/>
    <cellStyle name="Total 3 3 4 7" xfId="25930"/>
    <cellStyle name="Total 3 3 5" xfId="17197"/>
    <cellStyle name="Total 3 3 5 2" xfId="22750"/>
    <cellStyle name="Total 3 3 5 2 2" xfId="32430"/>
    <cellStyle name="Total 3 3 5 3" xfId="23943"/>
    <cellStyle name="Total 3 3 5 3 2" xfId="33623"/>
    <cellStyle name="Total 3 3 5 4" xfId="21125"/>
    <cellStyle name="Total 3 3 5 4 2" xfId="30805"/>
    <cellStyle name="Total 3 3 5 5" xfId="26717"/>
    <cellStyle name="Total 3 3 5 6" xfId="26331"/>
    <cellStyle name="Total 3 3 6" xfId="17692"/>
    <cellStyle name="Total 3 3 6 2" xfId="23252"/>
    <cellStyle name="Total 3 3 6 2 2" xfId="32932"/>
    <cellStyle name="Total 3 3 6 3" xfId="18394"/>
    <cellStyle name="Total 3 3 6 3 2" xfId="28074"/>
    <cellStyle name="Total 3 3 6 4" xfId="19557"/>
    <cellStyle name="Total 3 3 6 4 2" xfId="29237"/>
    <cellStyle name="Total 3 3 6 5" xfId="27376"/>
    <cellStyle name="Total 3 3 7" xfId="21743"/>
    <cellStyle name="Total 3 3 7 2" xfId="31423"/>
    <cellStyle name="Total 3 3 8" xfId="19704"/>
    <cellStyle name="Total 3 3 8 2" xfId="29384"/>
    <cellStyle name="Total 3 3 9" xfId="24196"/>
    <cellStyle name="Total 3 3 9 2" xfId="33876"/>
    <cellStyle name="Total 3 4" xfId="16217"/>
    <cellStyle name="Total 3 4 2" xfId="16717"/>
    <cellStyle name="Total 3 4 2 2" xfId="17557"/>
    <cellStyle name="Total 3 4 2 2 2" xfId="23117"/>
    <cellStyle name="Total 3 4 2 2 2 2" xfId="32797"/>
    <cellStyle name="Total 3 4 2 2 3" xfId="19073"/>
    <cellStyle name="Total 3 4 2 2 3 2" xfId="28753"/>
    <cellStyle name="Total 3 4 2 2 4" xfId="24117"/>
    <cellStyle name="Total 3 4 2 2 4 2" xfId="33797"/>
    <cellStyle name="Total 3 4 2 2 5" xfId="27039"/>
    <cellStyle name="Total 3 4 2 2 6" xfId="27241"/>
    <cellStyle name="Total 3 4 2 3" xfId="18238"/>
    <cellStyle name="Total 3 4 2 3 2" xfId="23798"/>
    <cellStyle name="Total 3 4 2 3 2 2" xfId="33478"/>
    <cellStyle name="Total 3 4 2 3 3" xfId="24396"/>
    <cellStyle name="Total 3 4 2 3 3 2" xfId="34076"/>
    <cellStyle name="Total 3 4 2 3 4" xfId="24659"/>
    <cellStyle name="Total 3 4 2 3 4 2" xfId="34339"/>
    <cellStyle name="Total 3 4 2 3 5" xfId="27922"/>
    <cellStyle name="Total 3 4 2 4" xfId="22293"/>
    <cellStyle name="Total 3 4 2 4 2" xfId="31973"/>
    <cellStyle name="Total 3 4 2 5" xfId="18427"/>
    <cellStyle name="Total 3 4 2 5 2" xfId="28107"/>
    <cellStyle name="Total 3 4 2 6" xfId="24887"/>
    <cellStyle name="Total 3 4 2 6 2" xfId="34567"/>
    <cellStyle name="Total 3 4 2 7" xfId="26299"/>
    <cellStyle name="Total 3 4 3" xfId="16553"/>
    <cellStyle name="Total 3 4 3 2" xfId="17071"/>
    <cellStyle name="Total 3 4 3 2 2" xfId="22624"/>
    <cellStyle name="Total 3 4 3 2 2 2" xfId="32304"/>
    <cellStyle name="Total 3 4 3 2 3" xfId="24079"/>
    <cellStyle name="Total 3 4 3 2 3 2" xfId="33759"/>
    <cellStyle name="Total 3 4 3 2 4" xfId="20261"/>
    <cellStyle name="Total 3 4 3 2 4 2" xfId="29941"/>
    <cellStyle name="Total 3 4 3 2 5" xfId="26606"/>
    <cellStyle name="Total 3 4 3 2 6" xfId="25515"/>
    <cellStyle name="Total 3 4 3 3" xfId="18002"/>
    <cellStyle name="Total 3 4 3 3 2" xfId="23562"/>
    <cellStyle name="Total 3 4 3 3 2 2" xfId="33242"/>
    <cellStyle name="Total 3 4 3 3 3" xfId="21238"/>
    <cellStyle name="Total 3 4 3 3 3 2" xfId="30918"/>
    <cellStyle name="Total 3 4 3 3 4" xfId="24683"/>
    <cellStyle name="Total 3 4 3 3 4 2" xfId="34363"/>
    <cellStyle name="Total 3 4 3 3 5" xfId="27686"/>
    <cellStyle name="Total 3 4 3 4" xfId="22057"/>
    <cellStyle name="Total 3 4 3 4 2" xfId="31737"/>
    <cellStyle name="Total 3 4 3 5" xfId="19950"/>
    <cellStyle name="Total 3 4 3 5 2" xfId="29630"/>
    <cellStyle name="Total 3 4 3 6" xfId="24149"/>
    <cellStyle name="Total 3 4 3 6 2" xfId="33829"/>
    <cellStyle name="Total 3 4 3 7" xfId="25883"/>
    <cellStyle name="Total 3 4 4" xfId="17186"/>
    <cellStyle name="Total 3 4 4 2" xfId="22739"/>
    <cellStyle name="Total 3 4 4 2 2" xfId="32419"/>
    <cellStyle name="Total 3 4 4 3" xfId="20878"/>
    <cellStyle name="Total 3 4 4 3 2" xfId="30558"/>
    <cellStyle name="Total 3 4 4 4" xfId="24261"/>
    <cellStyle name="Total 3 4 4 4 2" xfId="33941"/>
    <cellStyle name="Total 3 4 4 5" xfId="26707"/>
    <cellStyle name="Total 3 4 4 6" xfId="27151"/>
    <cellStyle name="Total 3 4 5" xfId="17732"/>
    <cellStyle name="Total 3 4 5 2" xfId="23292"/>
    <cellStyle name="Total 3 4 5 2 2" xfId="32972"/>
    <cellStyle name="Total 3 4 5 3" xfId="20537"/>
    <cellStyle name="Total 3 4 5 3 2" xfId="30217"/>
    <cellStyle name="Total 3 4 5 4" xfId="24088"/>
    <cellStyle name="Total 3 4 5 4 2" xfId="33768"/>
    <cellStyle name="Total 3 4 5 5" xfId="27416"/>
    <cellStyle name="Total 3 4 6" xfId="21783"/>
    <cellStyle name="Total 3 4 6 2" xfId="31463"/>
    <cellStyle name="Total 3 4 7" xfId="20519"/>
    <cellStyle name="Total 3 4 7 2" xfId="30199"/>
    <cellStyle name="Total 3 4 8" xfId="19299"/>
    <cellStyle name="Total 3 4 8 2" xfId="28979"/>
    <cellStyle name="Total 3 4 9" xfId="25409"/>
    <cellStyle name="Total 3 5" xfId="16410"/>
    <cellStyle name="Total 3 5 2" xfId="16972"/>
    <cellStyle name="Total 3 5 2 2" xfId="22525"/>
    <cellStyle name="Total 3 5 2 2 2" xfId="32205"/>
    <cellStyle name="Total 3 5 2 3" xfId="20125"/>
    <cellStyle name="Total 3 5 2 3 2" xfId="29805"/>
    <cellStyle name="Total 3 5 2 4" xfId="24164"/>
    <cellStyle name="Total 3 5 2 4 2" xfId="33844"/>
    <cellStyle name="Total 3 5 2 5" xfId="26507"/>
    <cellStyle name="Total 3 5 2 6" xfId="25458"/>
    <cellStyle name="Total 3 5 3" xfId="17859"/>
    <cellStyle name="Total 3 5 3 2" xfId="23419"/>
    <cellStyle name="Total 3 5 3 2 2" xfId="33099"/>
    <cellStyle name="Total 3 5 3 3" xfId="24249"/>
    <cellStyle name="Total 3 5 3 3 2" xfId="33929"/>
    <cellStyle name="Total 3 5 3 4" xfId="24414"/>
    <cellStyle name="Total 3 5 3 4 2" xfId="34094"/>
    <cellStyle name="Total 3 5 3 5" xfId="27543"/>
    <cellStyle name="Total 3 5 4" xfId="21914"/>
    <cellStyle name="Total 3 5 4 2" xfId="31594"/>
    <cellStyle name="Total 3 5 5" xfId="19067"/>
    <cellStyle name="Total 3 5 5 2" xfId="28747"/>
    <cellStyle name="Total 3 5 6" xfId="20510"/>
    <cellStyle name="Total 3 5 6 2" xfId="30190"/>
    <cellStyle name="Total 3 5 7" xfId="25627"/>
    <cellStyle name="Total 3 6" xfId="24346"/>
    <cellStyle name="Total 3 6 2" xfId="34026"/>
    <cellStyle name="Total 4" xfId="325"/>
    <cellStyle name="Total 4 2" xfId="15977"/>
    <cellStyle name="Total 4 2 10" xfId="18872"/>
    <cellStyle name="Total 4 2 10 2" xfId="28552"/>
    <cellStyle name="Total 4 2 11" xfId="23953"/>
    <cellStyle name="Total 4 2 11 2" xfId="33633"/>
    <cellStyle name="Total 4 2 12" xfId="26063"/>
    <cellStyle name="Total 4 2 2" xfId="16069"/>
    <cellStyle name="Total 4 2 2 10" xfId="25763"/>
    <cellStyle name="Total 4 2 2 2" xfId="16319"/>
    <cellStyle name="Total 4 2 2 2 2" xfId="16789"/>
    <cellStyle name="Total 4 2 2 2 2 2" xfId="17659"/>
    <cellStyle name="Total 4 2 2 2 2 2 2" xfId="23219"/>
    <cellStyle name="Total 4 2 2 2 2 2 2 2" xfId="32899"/>
    <cellStyle name="Total 4 2 2 2 2 2 3" xfId="19192"/>
    <cellStyle name="Total 4 2 2 2 2 2 3 2" xfId="28872"/>
    <cellStyle name="Total 4 2 2 2 2 2 4" xfId="20190"/>
    <cellStyle name="Total 4 2 2 2 2 2 4 2" xfId="29870"/>
    <cellStyle name="Total 4 2 2 2 2 2 5" xfId="27141"/>
    <cellStyle name="Total 4 2 2 2 2 2 6" xfId="27343"/>
    <cellStyle name="Total 4 2 2 2 2 3" xfId="18340"/>
    <cellStyle name="Total 4 2 2 2 2 3 2" xfId="23900"/>
    <cellStyle name="Total 4 2 2 2 2 3 2 2" xfId="33580"/>
    <cellStyle name="Total 4 2 2 2 2 3 3" xfId="24600"/>
    <cellStyle name="Total 4 2 2 2 2 3 3 2" xfId="34280"/>
    <cellStyle name="Total 4 2 2 2 2 3 4" xfId="24666"/>
    <cellStyle name="Total 4 2 2 2 2 3 4 2" xfId="34346"/>
    <cellStyle name="Total 4 2 2 2 2 3 5" xfId="28024"/>
    <cellStyle name="Total 4 2 2 2 2 4" xfId="22395"/>
    <cellStyle name="Total 4 2 2 2 2 4 2" xfId="32075"/>
    <cellStyle name="Total 4 2 2 2 2 5" xfId="18952"/>
    <cellStyle name="Total 4 2 2 2 2 5 2" xfId="28632"/>
    <cellStyle name="Total 4 2 2 2 2 6" xfId="24552"/>
    <cellStyle name="Total 4 2 2 2 2 6 2" xfId="34232"/>
    <cellStyle name="Total 4 2 2 2 2 7" xfId="25289"/>
    <cellStyle name="Total 4 2 2 2 3" xfId="16655"/>
    <cellStyle name="Total 4 2 2 2 3 2" xfId="17423"/>
    <cellStyle name="Total 4 2 2 2 3 2 2" xfId="22983"/>
    <cellStyle name="Total 4 2 2 2 3 2 2 2" xfId="32663"/>
    <cellStyle name="Total 4 2 2 2 3 2 3" xfId="18535"/>
    <cellStyle name="Total 4 2 2 2 3 2 3 2" xfId="28215"/>
    <cellStyle name="Total 4 2 2 2 3 2 4" xfId="24362"/>
    <cellStyle name="Total 4 2 2 2 3 2 4 2" xfId="34042"/>
    <cellStyle name="Total 4 2 2 2 3 2 5" xfId="26905"/>
    <cellStyle name="Total 4 2 2 2 3 2 6" xfId="25251"/>
    <cellStyle name="Total 4 2 2 2 3 3" xfId="18104"/>
    <cellStyle name="Total 4 2 2 2 3 3 2" xfId="23664"/>
    <cellStyle name="Total 4 2 2 2 3 3 2 2" xfId="33344"/>
    <cellStyle name="Total 4 2 2 2 3 3 3" xfId="19083"/>
    <cellStyle name="Total 4 2 2 2 3 3 3 2" xfId="28763"/>
    <cellStyle name="Total 4 2 2 2 3 3 4" xfId="20494"/>
    <cellStyle name="Total 4 2 2 2 3 3 4 2" xfId="30174"/>
    <cellStyle name="Total 4 2 2 2 3 3 5" xfId="27788"/>
    <cellStyle name="Total 4 2 2 2 3 4" xfId="22159"/>
    <cellStyle name="Total 4 2 2 2 3 4 2" xfId="31839"/>
    <cellStyle name="Total 4 2 2 2 3 5" xfId="21306"/>
    <cellStyle name="Total 4 2 2 2 3 5 2" xfId="30986"/>
    <cellStyle name="Total 4 2 2 2 3 6" xfId="20277"/>
    <cellStyle name="Total 4 2 2 2 3 6 2" xfId="29957"/>
    <cellStyle name="Total 4 2 2 2 3 7" xfId="26243"/>
    <cellStyle name="Total 4 2 2 2 4" xfId="16938"/>
    <cellStyle name="Total 4 2 2 2 4 2" xfId="22491"/>
    <cellStyle name="Total 4 2 2 2 4 2 2" xfId="32171"/>
    <cellStyle name="Total 4 2 2 2 4 3" xfId="18677"/>
    <cellStyle name="Total 4 2 2 2 4 3 2" xfId="28357"/>
    <cellStyle name="Total 4 2 2 2 4 4" xfId="24674"/>
    <cellStyle name="Total 4 2 2 2 4 4 2" xfId="34354"/>
    <cellStyle name="Total 4 2 2 2 4 5" xfId="26473"/>
    <cellStyle name="Total 4 2 2 2 4 6" xfId="25592"/>
    <cellStyle name="Total 4 2 2 2 5" xfId="17834"/>
    <cellStyle name="Total 4 2 2 2 5 2" xfId="23394"/>
    <cellStyle name="Total 4 2 2 2 5 2 2" xfId="33074"/>
    <cellStyle name="Total 4 2 2 2 5 3" xfId="18367"/>
    <cellStyle name="Total 4 2 2 2 5 3 2" xfId="28047"/>
    <cellStyle name="Total 4 2 2 2 5 4" xfId="24912"/>
    <cellStyle name="Total 4 2 2 2 5 4 2" xfId="34592"/>
    <cellStyle name="Total 4 2 2 2 5 5" xfId="27518"/>
    <cellStyle name="Total 4 2 2 2 6" xfId="21889"/>
    <cellStyle name="Total 4 2 2 2 6 2" xfId="31569"/>
    <cellStyle name="Total 4 2 2 2 7" xfId="20453"/>
    <cellStyle name="Total 4 2 2 2 7 2" xfId="30133"/>
    <cellStyle name="Total 4 2 2 2 8" xfId="21163"/>
    <cellStyle name="Total 4 2 2 2 8 2" xfId="30843"/>
    <cellStyle name="Total 4 2 2 2 9" xfId="26206"/>
    <cellStyle name="Total 4 2 2 3" xfId="16258"/>
    <cellStyle name="Total 4 2 2 3 2" xfId="17598"/>
    <cellStyle name="Total 4 2 2 3 2 2" xfId="23158"/>
    <cellStyle name="Total 4 2 2 3 2 2 2" xfId="32838"/>
    <cellStyle name="Total 4 2 2 3 2 3" xfId="18603"/>
    <cellStyle name="Total 4 2 2 3 2 3 2" xfId="28283"/>
    <cellStyle name="Total 4 2 2 3 2 4" xfId="19963"/>
    <cellStyle name="Total 4 2 2 3 2 4 2" xfId="29643"/>
    <cellStyle name="Total 4 2 2 3 2 5" xfId="27080"/>
    <cellStyle name="Total 4 2 2 3 2 6" xfId="27282"/>
    <cellStyle name="Total 4 2 2 3 3" xfId="18279"/>
    <cellStyle name="Total 4 2 2 3 3 2" xfId="23839"/>
    <cellStyle name="Total 4 2 2 3 3 2 2" xfId="33519"/>
    <cellStyle name="Total 4 2 2 3 3 3" xfId="23931"/>
    <cellStyle name="Total 4 2 2 3 3 3 2" xfId="33611"/>
    <cellStyle name="Total 4 2 2 3 3 4" xfId="19088"/>
    <cellStyle name="Total 4 2 2 3 3 4 2" xfId="28768"/>
    <cellStyle name="Total 4 2 2 3 3 5" xfId="27963"/>
    <cellStyle name="Total 4 2 2 3 4" xfId="22334"/>
    <cellStyle name="Total 4 2 2 3 4 2" xfId="32014"/>
    <cellStyle name="Total 4 2 2 3 5" xfId="18542"/>
    <cellStyle name="Total 4 2 2 3 5 2" xfId="28222"/>
    <cellStyle name="Total 4 2 2 3 6" xfId="18851"/>
    <cellStyle name="Total 4 2 2 3 6 2" xfId="28531"/>
    <cellStyle name="Total 4 2 2 3 7" xfId="26210"/>
    <cellStyle name="Total 4 2 2 4" xfId="16594"/>
    <cellStyle name="Total 4 2 2 4 2" xfId="17362"/>
    <cellStyle name="Total 4 2 2 4 2 2" xfId="22922"/>
    <cellStyle name="Total 4 2 2 4 2 2 2" xfId="32602"/>
    <cellStyle name="Total 4 2 2 4 2 3" xfId="20012"/>
    <cellStyle name="Total 4 2 2 4 2 3 2" xfId="29692"/>
    <cellStyle name="Total 4 2 2 4 2 4" xfId="24694"/>
    <cellStyle name="Total 4 2 2 4 2 4 2" xfId="34374"/>
    <cellStyle name="Total 4 2 2 4 2 5" xfId="26844"/>
    <cellStyle name="Total 4 2 2 4 2 6" xfId="25167"/>
    <cellStyle name="Total 4 2 2 4 3" xfId="18043"/>
    <cellStyle name="Total 4 2 2 4 3 2" xfId="23603"/>
    <cellStyle name="Total 4 2 2 4 3 2 2" xfId="33283"/>
    <cellStyle name="Total 4 2 2 4 3 3" xfId="24126"/>
    <cellStyle name="Total 4 2 2 4 3 3 2" xfId="33806"/>
    <cellStyle name="Total 4 2 2 4 3 4" xfId="24711"/>
    <cellStyle name="Total 4 2 2 4 3 4 2" xfId="34391"/>
    <cellStyle name="Total 4 2 2 4 3 5" xfId="27727"/>
    <cellStyle name="Total 4 2 2 4 4" xfId="22098"/>
    <cellStyle name="Total 4 2 2 4 4 2" xfId="31778"/>
    <cellStyle name="Total 4 2 2 4 5" xfId="18606"/>
    <cellStyle name="Total 4 2 2 4 5 2" xfId="28286"/>
    <cellStyle name="Total 4 2 2 4 6" xfId="19310"/>
    <cellStyle name="Total 4 2 2 4 6 2" xfId="28990"/>
    <cellStyle name="Total 4 2 2 4 7" xfId="26103"/>
    <cellStyle name="Total 4 2 2 5" xfId="17315"/>
    <cellStyle name="Total 4 2 2 5 2" xfId="22875"/>
    <cellStyle name="Total 4 2 2 5 2 2" xfId="32555"/>
    <cellStyle name="Total 4 2 2 5 3" xfId="20052"/>
    <cellStyle name="Total 4 2 2 5 3 2" xfId="29732"/>
    <cellStyle name="Total 4 2 2 5 4" xfId="24106"/>
    <cellStyle name="Total 4 2 2 5 4 2" xfId="33786"/>
    <cellStyle name="Total 4 2 2 5 5" xfId="26807"/>
    <cellStyle name="Total 4 2 2 5 6" xfId="27213"/>
    <cellStyle name="Total 4 2 2 6" xfId="17773"/>
    <cellStyle name="Total 4 2 2 6 2" xfId="23333"/>
    <cellStyle name="Total 4 2 2 6 2 2" xfId="33013"/>
    <cellStyle name="Total 4 2 2 6 3" xfId="20644"/>
    <cellStyle name="Total 4 2 2 6 3 2" xfId="30324"/>
    <cellStyle name="Total 4 2 2 6 4" xfId="18847"/>
    <cellStyle name="Total 4 2 2 6 4 2" xfId="28527"/>
    <cellStyle name="Total 4 2 2 6 5" xfId="27457"/>
    <cellStyle name="Total 4 2 2 7" xfId="21826"/>
    <cellStyle name="Total 4 2 2 7 2" xfId="31506"/>
    <cellStyle name="Total 4 2 2 8" xfId="19147"/>
    <cellStyle name="Total 4 2 2 8 2" xfId="28827"/>
    <cellStyle name="Total 4 2 2 9" xfId="25008"/>
    <cellStyle name="Total 4 2 2 9 2" xfId="34688"/>
    <cellStyle name="Total 4 2 3" xfId="16197"/>
    <cellStyle name="Total 4 2 3 2" xfId="16703"/>
    <cellStyle name="Total 4 2 3 2 2" xfId="17537"/>
    <cellStyle name="Total 4 2 3 2 2 2" xfId="23097"/>
    <cellStyle name="Total 4 2 3 2 2 2 2" xfId="32777"/>
    <cellStyle name="Total 4 2 3 2 2 3" xfId="18856"/>
    <cellStyle name="Total 4 2 3 2 2 3 2" xfId="28536"/>
    <cellStyle name="Total 4 2 3 2 2 4" xfId="24120"/>
    <cellStyle name="Total 4 2 3 2 2 4 2" xfId="33800"/>
    <cellStyle name="Total 4 2 3 2 2 5" xfId="27019"/>
    <cellStyle name="Total 4 2 3 2 2 6" xfId="25268"/>
    <cellStyle name="Total 4 2 3 2 3" xfId="18218"/>
    <cellStyle name="Total 4 2 3 2 3 2" xfId="23778"/>
    <cellStyle name="Total 4 2 3 2 3 2 2" xfId="33458"/>
    <cellStyle name="Total 4 2 3 2 3 3" xfId="19356"/>
    <cellStyle name="Total 4 2 3 2 3 3 2" xfId="29036"/>
    <cellStyle name="Total 4 2 3 2 3 4" xfId="25013"/>
    <cellStyle name="Total 4 2 3 2 3 4 2" xfId="34693"/>
    <cellStyle name="Total 4 2 3 2 3 5" xfId="27902"/>
    <cellStyle name="Total 4 2 3 2 4" xfId="22273"/>
    <cellStyle name="Total 4 2 3 2 4 2" xfId="31953"/>
    <cellStyle name="Total 4 2 3 2 5" xfId="18719"/>
    <cellStyle name="Total 4 2 3 2 5 2" xfId="28399"/>
    <cellStyle name="Total 4 2 3 2 6" xfId="20117"/>
    <cellStyle name="Total 4 2 3 2 6 2" xfId="29797"/>
    <cellStyle name="Total 4 2 3 2 7" xfId="26074"/>
    <cellStyle name="Total 4 2 3 3" xfId="16533"/>
    <cellStyle name="Total 4 2 3 3 2" xfId="17130"/>
    <cellStyle name="Total 4 2 3 3 2 2" xfId="22683"/>
    <cellStyle name="Total 4 2 3 3 2 2 2" xfId="32363"/>
    <cellStyle name="Total 4 2 3 3 2 3" xfId="20191"/>
    <cellStyle name="Total 4 2 3 3 2 3 2" xfId="29871"/>
    <cellStyle name="Total 4 2 3 3 2 4" xfId="24853"/>
    <cellStyle name="Total 4 2 3 3 2 4 2" xfId="34533"/>
    <cellStyle name="Total 4 2 3 3 2 5" xfId="26656"/>
    <cellStyle name="Total 4 2 3 3 2 6" xfId="25729"/>
    <cellStyle name="Total 4 2 3 3 3" xfId="17982"/>
    <cellStyle name="Total 4 2 3 3 3 2" xfId="23542"/>
    <cellStyle name="Total 4 2 3 3 3 2 2" xfId="33222"/>
    <cellStyle name="Total 4 2 3 3 3 3" xfId="21059"/>
    <cellStyle name="Total 4 2 3 3 3 3 2" xfId="30739"/>
    <cellStyle name="Total 4 2 3 3 3 4" xfId="20213"/>
    <cellStyle name="Total 4 2 3 3 3 4 2" xfId="29893"/>
    <cellStyle name="Total 4 2 3 3 3 5" xfId="27666"/>
    <cellStyle name="Total 4 2 3 3 4" xfId="22037"/>
    <cellStyle name="Total 4 2 3 3 4 2" xfId="31717"/>
    <cellStyle name="Total 4 2 3 3 5" xfId="19582"/>
    <cellStyle name="Total 4 2 3 3 5 2" xfId="29262"/>
    <cellStyle name="Total 4 2 3 3 6" xfId="19238"/>
    <cellStyle name="Total 4 2 3 3 6 2" xfId="28918"/>
    <cellStyle name="Total 4 2 3 3 7" xfId="25749"/>
    <cellStyle name="Total 4 2 3 4" xfId="17094"/>
    <cellStyle name="Total 4 2 3 4 2" xfId="22647"/>
    <cellStyle name="Total 4 2 3 4 2 2" xfId="32327"/>
    <cellStyle name="Total 4 2 3 4 3" xfId="19463"/>
    <cellStyle name="Total 4 2 3 4 3 2" xfId="29143"/>
    <cellStyle name="Total 4 2 3 4 4" xfId="18565"/>
    <cellStyle name="Total 4 2 3 4 4 2" xfId="28245"/>
    <cellStyle name="Total 4 2 3 4 5" xfId="26624"/>
    <cellStyle name="Total 4 2 3 4 6" xfId="26251"/>
    <cellStyle name="Total 4 2 3 5" xfId="17712"/>
    <cellStyle name="Total 4 2 3 5 2" xfId="23272"/>
    <cellStyle name="Total 4 2 3 5 2 2" xfId="32952"/>
    <cellStyle name="Total 4 2 3 5 3" xfId="19784"/>
    <cellStyle name="Total 4 2 3 5 3 2" xfId="29464"/>
    <cellStyle name="Total 4 2 3 5 4" xfId="21194"/>
    <cellStyle name="Total 4 2 3 5 4 2" xfId="30874"/>
    <cellStyle name="Total 4 2 3 5 5" xfId="27396"/>
    <cellStyle name="Total 4 2 3 6" xfId="21763"/>
    <cellStyle name="Total 4 2 3 6 2" xfId="31443"/>
    <cellStyle name="Total 4 2 3 7" xfId="24048"/>
    <cellStyle name="Total 4 2 3 7 2" xfId="33728"/>
    <cellStyle name="Total 4 2 3 8" xfId="20990"/>
    <cellStyle name="Total 4 2 3 8 2" xfId="30670"/>
    <cellStyle name="Total 4 2 3 9" xfId="25832"/>
    <cellStyle name="Total 4 2 4" xfId="16133"/>
    <cellStyle name="Total 4 2 4 2" xfId="16678"/>
    <cellStyle name="Total 4 2 4 2 2" xfId="17480"/>
    <cellStyle name="Total 4 2 4 2 2 2" xfId="23040"/>
    <cellStyle name="Total 4 2 4 2 2 2 2" xfId="32720"/>
    <cellStyle name="Total 4 2 4 2 2 3" xfId="19294"/>
    <cellStyle name="Total 4 2 4 2 2 3 2" xfId="28974"/>
    <cellStyle name="Total 4 2 4 2 2 4" xfId="18486"/>
    <cellStyle name="Total 4 2 4 2 2 4 2" xfId="28166"/>
    <cellStyle name="Total 4 2 4 2 2 5" xfId="26962"/>
    <cellStyle name="Total 4 2 4 2 2 6" xfId="25730"/>
    <cellStyle name="Total 4 2 4 2 3" xfId="18161"/>
    <cellStyle name="Total 4 2 4 2 3 2" xfId="23721"/>
    <cellStyle name="Total 4 2 4 2 3 2 2" xfId="33401"/>
    <cellStyle name="Total 4 2 4 2 3 3" xfId="24335"/>
    <cellStyle name="Total 4 2 4 2 3 3 2" xfId="34015"/>
    <cellStyle name="Total 4 2 4 2 3 4" xfId="24885"/>
    <cellStyle name="Total 4 2 4 2 3 4 2" xfId="34565"/>
    <cellStyle name="Total 4 2 4 2 3 5" xfId="27845"/>
    <cellStyle name="Total 4 2 4 2 4" xfId="22216"/>
    <cellStyle name="Total 4 2 4 2 4 2" xfId="31896"/>
    <cellStyle name="Total 4 2 4 2 5" xfId="21590"/>
    <cellStyle name="Total 4 2 4 2 5 2" xfId="31270"/>
    <cellStyle name="Total 4 2 4 2 6" xfId="24807"/>
    <cellStyle name="Total 4 2 4 2 6 2" xfId="34487"/>
    <cellStyle name="Total 4 2 4 2 7" xfId="25867"/>
    <cellStyle name="Total 4 2 4 3" xfId="16476"/>
    <cellStyle name="Total 4 2 4 3 2" xfId="16915"/>
    <cellStyle name="Total 4 2 4 3 2 2" xfId="22468"/>
    <cellStyle name="Total 4 2 4 3 2 2 2" xfId="32148"/>
    <cellStyle name="Total 4 2 4 3 2 3" xfId="19019"/>
    <cellStyle name="Total 4 2 4 3 2 3 2" xfId="28699"/>
    <cellStyle name="Total 4 2 4 3 2 4" xfId="20515"/>
    <cellStyle name="Total 4 2 4 3 2 4 2" xfId="30195"/>
    <cellStyle name="Total 4 2 4 3 2 5" xfId="26450"/>
    <cellStyle name="Total 4 2 4 3 2 6" xfId="25702"/>
    <cellStyle name="Total 4 2 4 3 3" xfId="17925"/>
    <cellStyle name="Total 4 2 4 3 3 2" xfId="23485"/>
    <cellStyle name="Total 4 2 4 3 3 2 2" xfId="33165"/>
    <cellStyle name="Total 4 2 4 3 3 3" xfId="19608"/>
    <cellStyle name="Total 4 2 4 3 3 3 2" xfId="29288"/>
    <cellStyle name="Total 4 2 4 3 3 4" xfId="24749"/>
    <cellStyle name="Total 4 2 4 3 3 4 2" xfId="34429"/>
    <cellStyle name="Total 4 2 4 3 3 5" xfId="27609"/>
    <cellStyle name="Total 4 2 4 3 4" xfId="21980"/>
    <cellStyle name="Total 4 2 4 3 4 2" xfId="31660"/>
    <cellStyle name="Total 4 2 4 3 5" xfId="23949"/>
    <cellStyle name="Total 4 2 4 3 5 2" xfId="33629"/>
    <cellStyle name="Total 4 2 4 3 6" xfId="18538"/>
    <cellStyle name="Total 4 2 4 3 6 2" xfId="28218"/>
    <cellStyle name="Total 4 2 4 3 7" xfId="25779"/>
    <cellStyle name="Total 4 2 4 4" xfId="17081"/>
    <cellStyle name="Total 4 2 4 4 2" xfId="22634"/>
    <cellStyle name="Total 4 2 4 4 2 2" xfId="32314"/>
    <cellStyle name="Total 4 2 4 4 3" xfId="19467"/>
    <cellStyle name="Total 4 2 4 4 3 2" xfId="29147"/>
    <cellStyle name="Total 4 2 4 4 4" xfId="20674"/>
    <cellStyle name="Total 4 2 4 4 4 2" xfId="30354"/>
    <cellStyle name="Total 4 2 4 4 5" xfId="26613"/>
    <cellStyle name="Total 4 2 4 4 6" xfId="26087"/>
    <cellStyle name="Total 4 2 4 5" xfId="17327"/>
    <cellStyle name="Total 4 2 4 5 2" xfId="22887"/>
    <cellStyle name="Total 4 2 4 5 2 2" xfId="32567"/>
    <cellStyle name="Total 4 2 4 5 3" xfId="21136"/>
    <cellStyle name="Total 4 2 4 5 3 2" xfId="30816"/>
    <cellStyle name="Total 4 2 4 5 4" xfId="19470"/>
    <cellStyle name="Total 4 2 4 5 4 2" xfId="29150"/>
    <cellStyle name="Total 4 2 4 5 5" xfId="27202"/>
    <cellStyle name="Total 4 2 4 6" xfId="21701"/>
    <cellStyle name="Total 4 2 4 6 2" xfId="31381"/>
    <cellStyle name="Total 4 2 4 7" xfId="24256"/>
    <cellStyle name="Total 4 2 4 7 2" xfId="33936"/>
    <cellStyle name="Total 4 2 4 8" xfId="18855"/>
    <cellStyle name="Total 4 2 4 8 2" xfId="28535"/>
    <cellStyle name="Total 4 2 4 9" xfId="26215"/>
    <cellStyle name="Total 4 2 5" xfId="16106"/>
    <cellStyle name="Total 4 2 5 2" xfId="17453"/>
    <cellStyle name="Total 4 2 5 2 2" xfId="23013"/>
    <cellStyle name="Total 4 2 5 2 2 2" xfId="32693"/>
    <cellStyle name="Total 4 2 5 2 3" xfId="20596"/>
    <cellStyle name="Total 4 2 5 2 3 2" xfId="30276"/>
    <cellStyle name="Total 4 2 5 2 4" xfId="18968"/>
    <cellStyle name="Total 4 2 5 2 4 2" xfId="28648"/>
    <cellStyle name="Total 4 2 5 2 5" xfId="26935"/>
    <cellStyle name="Total 4 2 5 2 6" xfId="25781"/>
    <cellStyle name="Total 4 2 5 3" xfId="18134"/>
    <cellStyle name="Total 4 2 5 3 2" xfId="23694"/>
    <cellStyle name="Total 4 2 5 3 2 2" xfId="33374"/>
    <cellStyle name="Total 4 2 5 3 3" xfId="24536"/>
    <cellStyle name="Total 4 2 5 3 3 2" xfId="34216"/>
    <cellStyle name="Total 4 2 5 3 4" xfId="20508"/>
    <cellStyle name="Total 4 2 5 3 4 2" xfId="30188"/>
    <cellStyle name="Total 4 2 5 3 5" xfId="27818"/>
    <cellStyle name="Total 4 2 5 4" xfId="22189"/>
    <cellStyle name="Total 4 2 5 4 2" xfId="31869"/>
    <cellStyle name="Total 4 2 5 5" xfId="18634"/>
    <cellStyle name="Total 4 2 5 5 2" xfId="28314"/>
    <cellStyle name="Total 4 2 5 6" xfId="20367"/>
    <cellStyle name="Total 4 2 5 6 2" xfId="30047"/>
    <cellStyle name="Total 4 2 5 7" xfId="25334"/>
    <cellStyle name="Total 4 2 6" xfId="16449"/>
    <cellStyle name="Total 4 2 6 2" xfId="17062"/>
    <cellStyle name="Total 4 2 6 2 2" xfId="22615"/>
    <cellStyle name="Total 4 2 6 2 2 2" xfId="32295"/>
    <cellStyle name="Total 4 2 6 2 3" xfId="20222"/>
    <cellStyle name="Total 4 2 6 2 3 2" xfId="29902"/>
    <cellStyle name="Total 4 2 6 2 4" xfId="18974"/>
    <cellStyle name="Total 4 2 6 2 4 2" xfId="28654"/>
    <cellStyle name="Total 4 2 6 2 5" xfId="26597"/>
    <cellStyle name="Total 4 2 6 2 6" xfId="26186"/>
    <cellStyle name="Total 4 2 6 3" xfId="17898"/>
    <cellStyle name="Total 4 2 6 3 2" xfId="23458"/>
    <cellStyle name="Total 4 2 6 3 2 2" xfId="33138"/>
    <cellStyle name="Total 4 2 6 3 3" xfId="18732"/>
    <cellStyle name="Total 4 2 6 3 3 2" xfId="28412"/>
    <cellStyle name="Total 4 2 6 3 4" xfId="20699"/>
    <cellStyle name="Total 4 2 6 3 4 2" xfId="30379"/>
    <cellStyle name="Total 4 2 6 3 5" xfId="27582"/>
    <cellStyle name="Total 4 2 6 4" xfId="21953"/>
    <cellStyle name="Total 4 2 6 4 2" xfId="31633"/>
    <cellStyle name="Total 4 2 6 5" xfId="20216"/>
    <cellStyle name="Total 4 2 6 5 2" xfId="29896"/>
    <cellStyle name="Total 4 2 6 6" xfId="21236"/>
    <cellStyle name="Total 4 2 6 6 2" xfId="30916"/>
    <cellStyle name="Total 4 2 6 7" xfId="25947"/>
    <cellStyle name="Total 4 2 7" xfId="17196"/>
    <cellStyle name="Total 4 2 7 2" xfId="22749"/>
    <cellStyle name="Total 4 2 7 2 2" xfId="32429"/>
    <cellStyle name="Total 4 2 7 3" xfId="19940"/>
    <cellStyle name="Total 4 2 7 3 2" xfId="29620"/>
    <cellStyle name="Total 4 2 7 4" xfId="23985"/>
    <cellStyle name="Total 4 2 7 4 2" xfId="33665"/>
    <cellStyle name="Total 4 2 7 5" xfId="26716"/>
    <cellStyle name="Total 4 2 7 6" xfId="26391"/>
    <cellStyle name="Total 4 2 8" xfId="17342"/>
    <cellStyle name="Total 4 2 8 2" xfId="22902"/>
    <cellStyle name="Total 4 2 8 2 2" xfId="32582"/>
    <cellStyle name="Total 4 2 8 3" xfId="21341"/>
    <cellStyle name="Total 4 2 8 3 2" xfId="31021"/>
    <cellStyle name="Total 4 2 8 4" xfId="21599"/>
    <cellStyle name="Total 4 2 8 4 2" xfId="31279"/>
    <cellStyle name="Total 4 2 8 5" xfId="25135"/>
    <cellStyle name="Total 4 2 9" xfId="21674"/>
    <cellStyle name="Total 4 2 9 2" xfId="31354"/>
    <cellStyle name="Total 4 3" xfId="16022"/>
    <cellStyle name="Total 4 3 10" xfId="25801"/>
    <cellStyle name="Total 4 3 2" xfId="16294"/>
    <cellStyle name="Total 4 3 2 2" xfId="16764"/>
    <cellStyle name="Total 4 3 2 2 2" xfId="17634"/>
    <cellStyle name="Total 4 3 2 2 2 2" xfId="23194"/>
    <cellStyle name="Total 4 3 2 2 2 2 2" xfId="32874"/>
    <cellStyle name="Total 4 3 2 2 2 3" xfId="24501"/>
    <cellStyle name="Total 4 3 2 2 2 3 2" xfId="34181"/>
    <cellStyle name="Total 4 3 2 2 2 4" xfId="19201"/>
    <cellStyle name="Total 4 3 2 2 2 4 2" xfId="28881"/>
    <cellStyle name="Total 4 3 2 2 2 5" xfId="27116"/>
    <cellStyle name="Total 4 3 2 2 2 6" xfId="27318"/>
    <cellStyle name="Total 4 3 2 2 3" xfId="18315"/>
    <cellStyle name="Total 4 3 2 2 3 2" xfId="23875"/>
    <cellStyle name="Total 4 3 2 2 3 2 2" xfId="33555"/>
    <cellStyle name="Total 4 3 2 2 3 3" xfId="24378"/>
    <cellStyle name="Total 4 3 2 2 3 3 2" xfId="34058"/>
    <cellStyle name="Total 4 3 2 2 3 4" xfId="20044"/>
    <cellStyle name="Total 4 3 2 2 3 4 2" xfId="29724"/>
    <cellStyle name="Total 4 3 2 2 3 5" xfId="27999"/>
    <cellStyle name="Total 4 3 2 2 4" xfId="22370"/>
    <cellStyle name="Total 4 3 2 2 4 2" xfId="32050"/>
    <cellStyle name="Total 4 3 2 2 5" xfId="19231"/>
    <cellStyle name="Total 4 3 2 2 5 2" xfId="28911"/>
    <cellStyle name="Total 4 3 2 2 6" xfId="18406"/>
    <cellStyle name="Total 4 3 2 2 6 2" xfId="28086"/>
    <cellStyle name="Total 4 3 2 2 7" xfId="25745"/>
    <cellStyle name="Total 4 3 2 3" xfId="16630"/>
    <cellStyle name="Total 4 3 2 3 2" xfId="17398"/>
    <cellStyle name="Total 4 3 2 3 2 2" xfId="22958"/>
    <cellStyle name="Total 4 3 2 3 2 2 2" xfId="32638"/>
    <cellStyle name="Total 4 3 2 3 2 3" xfId="19508"/>
    <cellStyle name="Total 4 3 2 3 2 3 2" xfId="29188"/>
    <cellStyle name="Total 4 3 2 3 2 4" xfId="19273"/>
    <cellStyle name="Total 4 3 2 3 2 4 2" xfId="28953"/>
    <cellStyle name="Total 4 3 2 3 2 5" xfId="26880"/>
    <cellStyle name="Total 4 3 2 3 2 6" xfId="25119"/>
    <cellStyle name="Total 4 3 2 3 3" xfId="18079"/>
    <cellStyle name="Total 4 3 2 3 3 2" xfId="23639"/>
    <cellStyle name="Total 4 3 2 3 3 2 2" xfId="33319"/>
    <cellStyle name="Total 4 3 2 3 3 3" xfId="20283"/>
    <cellStyle name="Total 4 3 2 3 3 3 2" xfId="29963"/>
    <cellStyle name="Total 4 3 2 3 3 4" xfId="20834"/>
    <cellStyle name="Total 4 3 2 3 3 4 2" xfId="30514"/>
    <cellStyle name="Total 4 3 2 3 3 5" xfId="27763"/>
    <cellStyle name="Total 4 3 2 3 4" xfId="22134"/>
    <cellStyle name="Total 4 3 2 3 4 2" xfId="31814"/>
    <cellStyle name="Total 4 3 2 3 5" xfId="18490"/>
    <cellStyle name="Total 4 3 2 3 5 2" xfId="28170"/>
    <cellStyle name="Total 4 3 2 3 6" xfId="21446"/>
    <cellStyle name="Total 4 3 2 3 6 2" xfId="31126"/>
    <cellStyle name="Total 4 3 2 3 7" xfId="26023"/>
    <cellStyle name="Total 4 3 2 4" xfId="17309"/>
    <cellStyle name="Total 4 3 2 4 2" xfId="22869"/>
    <cellStyle name="Total 4 3 2 4 2 2" xfId="32549"/>
    <cellStyle name="Total 4 3 2 4 3" xfId="20390"/>
    <cellStyle name="Total 4 3 2 4 3 2" xfId="30070"/>
    <cellStyle name="Total 4 3 2 4 4" xfId="21500"/>
    <cellStyle name="Total 4 3 2 4 4 2" xfId="31180"/>
    <cellStyle name="Total 4 3 2 4 5" xfId="26802"/>
    <cellStyle name="Total 4 3 2 4 6" xfId="25170"/>
    <cellStyle name="Total 4 3 2 5" xfId="17809"/>
    <cellStyle name="Total 4 3 2 5 2" xfId="23369"/>
    <cellStyle name="Total 4 3 2 5 2 2" xfId="33049"/>
    <cellStyle name="Total 4 3 2 5 3" xfId="24039"/>
    <cellStyle name="Total 4 3 2 5 3 2" xfId="33719"/>
    <cellStyle name="Total 4 3 2 5 4" xfId="19158"/>
    <cellStyle name="Total 4 3 2 5 4 2" xfId="28838"/>
    <cellStyle name="Total 4 3 2 5 5" xfId="27493"/>
    <cellStyle name="Total 4 3 2 6" xfId="21864"/>
    <cellStyle name="Total 4 3 2 6 2" xfId="31544"/>
    <cellStyle name="Total 4 3 2 7" xfId="18381"/>
    <cellStyle name="Total 4 3 2 7 2" xfId="28061"/>
    <cellStyle name="Total 4 3 2 8" xfId="19584"/>
    <cellStyle name="Total 4 3 2 8 2" xfId="29264"/>
    <cellStyle name="Total 4 3 2 9" xfId="26278"/>
    <cellStyle name="Total 4 3 3" xfId="16183"/>
    <cellStyle name="Total 4 3 3 2" xfId="17523"/>
    <cellStyle name="Total 4 3 3 2 2" xfId="23083"/>
    <cellStyle name="Total 4 3 3 2 2 2" xfId="32763"/>
    <cellStyle name="Total 4 3 3 2 3" xfId="24543"/>
    <cellStyle name="Total 4 3 3 2 3 2" xfId="34223"/>
    <cellStyle name="Total 4 3 3 2 4" xfId="19678"/>
    <cellStyle name="Total 4 3 3 2 4 2" xfId="29358"/>
    <cellStyle name="Total 4 3 3 2 5" xfId="27005"/>
    <cellStyle name="Total 4 3 3 2 6" xfId="25089"/>
    <cellStyle name="Total 4 3 3 3" xfId="18204"/>
    <cellStyle name="Total 4 3 3 3 2" xfId="23764"/>
    <cellStyle name="Total 4 3 3 3 2 2" xfId="33444"/>
    <cellStyle name="Total 4 3 3 3 3" xfId="23981"/>
    <cellStyle name="Total 4 3 3 3 3 2" xfId="33661"/>
    <cellStyle name="Total 4 3 3 3 4" xfId="24705"/>
    <cellStyle name="Total 4 3 3 3 4 2" xfId="34385"/>
    <cellStyle name="Total 4 3 3 3 5" xfId="27888"/>
    <cellStyle name="Total 4 3 3 4" xfId="22259"/>
    <cellStyle name="Total 4 3 3 4 2" xfId="31939"/>
    <cellStyle name="Total 4 3 3 5" xfId="18705"/>
    <cellStyle name="Total 4 3 3 5 2" xfId="28385"/>
    <cellStyle name="Total 4 3 3 6" xfId="19010"/>
    <cellStyle name="Total 4 3 3 6 2" xfId="28690"/>
    <cellStyle name="Total 4 3 3 7" xfId="25446"/>
    <cellStyle name="Total 4 3 4" xfId="16519"/>
    <cellStyle name="Total 4 3 4 2" xfId="16989"/>
    <cellStyle name="Total 4 3 4 2 2" xfId="22542"/>
    <cellStyle name="Total 4 3 4 2 2 2" xfId="32222"/>
    <cellStyle name="Total 4 3 4 2 3" xfId="20136"/>
    <cellStyle name="Total 4 3 4 2 3 2" xfId="29816"/>
    <cellStyle name="Total 4 3 4 2 4" xfId="21220"/>
    <cellStyle name="Total 4 3 4 2 4 2" xfId="30900"/>
    <cellStyle name="Total 4 3 4 2 5" xfId="26524"/>
    <cellStyle name="Total 4 3 4 2 6" xfId="25286"/>
    <cellStyle name="Total 4 3 4 3" xfId="17968"/>
    <cellStyle name="Total 4 3 4 3 2" xfId="23528"/>
    <cellStyle name="Total 4 3 4 3 2 2" xfId="33208"/>
    <cellStyle name="Total 4 3 4 3 3" xfId="19047"/>
    <cellStyle name="Total 4 3 4 3 3 2" xfId="28727"/>
    <cellStyle name="Total 4 3 4 3 4" xfId="20779"/>
    <cellStyle name="Total 4 3 4 3 4 2" xfId="30459"/>
    <cellStyle name="Total 4 3 4 3 5" xfId="27652"/>
    <cellStyle name="Total 4 3 4 4" xfId="22023"/>
    <cellStyle name="Total 4 3 4 4 2" xfId="31703"/>
    <cellStyle name="Total 4 3 4 5" xfId="18691"/>
    <cellStyle name="Total 4 3 4 5 2" xfId="28371"/>
    <cellStyle name="Total 4 3 4 6" xfId="20842"/>
    <cellStyle name="Total 4 3 4 6 2" xfId="30522"/>
    <cellStyle name="Total 4 3 4 7" xfId="25391"/>
    <cellStyle name="Total 4 3 5" xfId="17087"/>
    <cellStyle name="Total 4 3 5 2" xfId="22640"/>
    <cellStyle name="Total 4 3 5 2 2" xfId="32320"/>
    <cellStyle name="Total 4 3 5 3" xfId="18813"/>
    <cellStyle name="Total 4 3 5 3 2" xfId="28493"/>
    <cellStyle name="Total 4 3 5 4" xfId="21564"/>
    <cellStyle name="Total 4 3 5 4 2" xfId="31244"/>
    <cellStyle name="Total 4 3 5 5" xfId="26619"/>
    <cellStyle name="Total 4 3 5 6" xfId="25888"/>
    <cellStyle name="Total 4 3 6" xfId="17698"/>
    <cellStyle name="Total 4 3 6 2" xfId="23258"/>
    <cellStyle name="Total 4 3 6 2 2" xfId="32938"/>
    <cellStyle name="Total 4 3 6 3" xfId="21555"/>
    <cellStyle name="Total 4 3 6 3 2" xfId="31235"/>
    <cellStyle name="Total 4 3 6 4" xfId="20786"/>
    <cellStyle name="Total 4 3 6 4 2" xfId="30466"/>
    <cellStyle name="Total 4 3 6 5" xfId="27382"/>
    <cellStyle name="Total 4 3 7" xfId="21749"/>
    <cellStyle name="Total 4 3 7 2" xfId="31429"/>
    <cellStyle name="Total 4 3 8" xfId="20867"/>
    <cellStyle name="Total 4 3 8 2" xfId="30547"/>
    <cellStyle name="Total 4 3 9" xfId="19767"/>
    <cellStyle name="Total 4 3 9 2" xfId="29447"/>
    <cellStyle name="Total 4 4" xfId="16227"/>
    <cellStyle name="Total 4 4 2" xfId="16725"/>
    <cellStyle name="Total 4 4 2 2" xfId="17567"/>
    <cellStyle name="Total 4 4 2 2 2" xfId="23127"/>
    <cellStyle name="Total 4 4 2 2 2 2" xfId="32807"/>
    <cellStyle name="Total 4 4 2 2 3" xfId="21130"/>
    <cellStyle name="Total 4 4 2 2 3 2" xfId="30810"/>
    <cellStyle name="Total 4 4 2 2 4" xfId="24898"/>
    <cellStyle name="Total 4 4 2 2 4 2" xfId="34578"/>
    <cellStyle name="Total 4 4 2 2 5" xfId="27049"/>
    <cellStyle name="Total 4 4 2 2 6" xfId="27251"/>
    <cellStyle name="Total 4 4 2 3" xfId="18248"/>
    <cellStyle name="Total 4 4 2 3 2" xfId="23808"/>
    <cellStyle name="Total 4 4 2 3 2 2" xfId="33488"/>
    <cellStyle name="Total 4 4 2 3 3" xfId="24170"/>
    <cellStyle name="Total 4 4 2 3 3 2" xfId="33850"/>
    <cellStyle name="Total 4 4 2 3 4" xfId="24799"/>
    <cellStyle name="Total 4 4 2 3 4 2" xfId="34479"/>
    <cellStyle name="Total 4 4 2 3 5" xfId="27932"/>
    <cellStyle name="Total 4 4 2 4" xfId="22303"/>
    <cellStyle name="Total 4 4 2 4 2" xfId="31983"/>
    <cellStyle name="Total 4 4 2 5" xfId="20395"/>
    <cellStyle name="Total 4 4 2 5 2" xfId="30075"/>
    <cellStyle name="Total 4 4 2 6" xfId="20333"/>
    <cellStyle name="Total 4 4 2 6 2" xfId="30013"/>
    <cellStyle name="Total 4 4 2 7" xfId="25927"/>
    <cellStyle name="Total 4 4 3" xfId="16563"/>
    <cellStyle name="Total 4 4 3 2" xfId="17015"/>
    <cellStyle name="Total 4 4 3 2 2" xfId="22568"/>
    <cellStyle name="Total 4 4 3 2 2 2" xfId="32248"/>
    <cellStyle name="Total 4 4 3 2 3" xfId="20957"/>
    <cellStyle name="Total 4 4 3 2 3 2" xfId="30637"/>
    <cellStyle name="Total 4 4 3 2 4" xfId="24328"/>
    <cellStyle name="Total 4 4 3 2 4 2" xfId="34008"/>
    <cellStyle name="Total 4 4 3 2 5" xfId="26550"/>
    <cellStyle name="Total 4 4 3 2 6" xfId="26182"/>
    <cellStyle name="Total 4 4 3 3" xfId="18012"/>
    <cellStyle name="Total 4 4 3 3 2" xfId="23572"/>
    <cellStyle name="Total 4 4 3 3 2 2" xfId="33252"/>
    <cellStyle name="Total 4 4 3 3 3" xfId="24054"/>
    <cellStyle name="Total 4 4 3 3 3 2" xfId="33734"/>
    <cellStyle name="Total 4 4 3 3 4" xfId="20796"/>
    <cellStyle name="Total 4 4 3 3 4 2" xfId="30476"/>
    <cellStyle name="Total 4 4 3 3 5" xfId="27696"/>
    <cellStyle name="Total 4 4 3 4" xfId="22067"/>
    <cellStyle name="Total 4 4 3 4 2" xfId="31747"/>
    <cellStyle name="Total 4 4 3 5" xfId="19393"/>
    <cellStyle name="Total 4 4 3 5 2" xfId="29073"/>
    <cellStyle name="Total 4 4 3 6" xfId="21391"/>
    <cellStyle name="Total 4 4 3 6 2" xfId="31071"/>
    <cellStyle name="Total 4 4 3 7" xfId="25574"/>
    <cellStyle name="Total 4 4 4" xfId="17210"/>
    <cellStyle name="Total 4 4 4 2" xfId="22763"/>
    <cellStyle name="Total 4 4 4 2 2" xfId="32443"/>
    <cellStyle name="Total 4 4 4 3" xfId="19349"/>
    <cellStyle name="Total 4 4 4 3 2" xfId="29029"/>
    <cellStyle name="Total 4 4 4 4" xfId="20581"/>
    <cellStyle name="Total 4 4 4 4 2" xfId="30261"/>
    <cellStyle name="Total 4 4 4 5" xfId="26727"/>
    <cellStyle name="Total 4 4 4 6" xfId="27226"/>
    <cellStyle name="Total 4 4 5" xfId="17742"/>
    <cellStyle name="Total 4 4 5 2" xfId="23302"/>
    <cellStyle name="Total 4 4 5 2 2" xfId="32982"/>
    <cellStyle name="Total 4 4 5 3" xfId="21142"/>
    <cellStyle name="Total 4 4 5 3 2" xfId="30822"/>
    <cellStyle name="Total 4 4 5 4" xfId="24920"/>
    <cellStyle name="Total 4 4 5 4 2" xfId="34600"/>
    <cellStyle name="Total 4 4 5 5" xfId="27426"/>
    <cellStyle name="Total 4 4 6" xfId="21793"/>
    <cellStyle name="Total 4 4 6 2" xfId="31473"/>
    <cellStyle name="Total 4 4 7" xfId="24541"/>
    <cellStyle name="Total 4 4 7 2" xfId="34221"/>
    <cellStyle name="Total 4 4 8" xfId="24868"/>
    <cellStyle name="Total 4 4 8 2" xfId="34548"/>
    <cellStyle name="Total 4 4 9" xfId="25572"/>
    <cellStyle name="Total 4 5" xfId="16415"/>
    <cellStyle name="Total 4 5 2" xfId="17035"/>
    <cellStyle name="Total 4 5 2 2" xfId="22588"/>
    <cellStyle name="Total 4 5 2 2 2" xfId="32268"/>
    <cellStyle name="Total 4 5 2 3" xfId="19590"/>
    <cellStyle name="Total 4 5 2 3 2" xfId="29270"/>
    <cellStyle name="Total 4 5 2 4" xfId="24822"/>
    <cellStyle name="Total 4 5 2 4 2" xfId="34502"/>
    <cellStyle name="Total 4 5 2 5" xfId="26570"/>
    <cellStyle name="Total 4 5 2 6" xfId="25468"/>
    <cellStyle name="Total 4 5 3" xfId="17864"/>
    <cellStyle name="Total 4 5 3 2" xfId="23424"/>
    <cellStyle name="Total 4 5 3 2 2" xfId="33104"/>
    <cellStyle name="Total 4 5 3 3" xfId="21052"/>
    <cellStyle name="Total 4 5 3 3 2" xfId="30732"/>
    <cellStyle name="Total 4 5 3 4" xfId="19245"/>
    <cellStyle name="Total 4 5 3 4 2" xfId="28925"/>
    <cellStyle name="Total 4 5 3 5" xfId="27548"/>
    <cellStyle name="Total 4 5 4" xfId="21919"/>
    <cellStyle name="Total 4 5 4 2" xfId="31599"/>
    <cellStyle name="Total 4 5 5" xfId="19687"/>
    <cellStyle name="Total 4 5 5 2" xfId="29367"/>
    <cellStyle name="Total 4 5 6" xfId="20058"/>
    <cellStyle name="Total 4 5 6 2" xfId="29738"/>
    <cellStyle name="Total 4 5 7" xfId="25222"/>
    <cellStyle name="Total 4 6" xfId="24105"/>
    <cellStyle name="Total 4 6 2" xfId="33785"/>
    <cellStyle name="Total 5" xfId="819"/>
    <cellStyle name="Total 5 2" xfId="15982"/>
    <cellStyle name="Total 5 2 10" xfId="24236"/>
    <cellStyle name="Total 5 2 10 2" xfId="33916"/>
    <cellStyle name="Total 5 2 11" xfId="24896"/>
    <cellStyle name="Total 5 2 11 2" xfId="34576"/>
    <cellStyle name="Total 5 2 12" xfId="26258"/>
    <cellStyle name="Total 5 2 2" xfId="16074"/>
    <cellStyle name="Total 5 2 2 10" xfId="25934"/>
    <cellStyle name="Total 5 2 2 2" xfId="16322"/>
    <cellStyle name="Total 5 2 2 2 2" xfId="16792"/>
    <cellStyle name="Total 5 2 2 2 2 2" xfId="17662"/>
    <cellStyle name="Total 5 2 2 2 2 2 2" xfId="23222"/>
    <cellStyle name="Total 5 2 2 2 2 2 2 2" xfId="32902"/>
    <cellStyle name="Total 5 2 2 2 2 2 3" xfId="21490"/>
    <cellStyle name="Total 5 2 2 2 2 2 3 2" xfId="31170"/>
    <cellStyle name="Total 5 2 2 2 2 2 4" xfId="25007"/>
    <cellStyle name="Total 5 2 2 2 2 2 4 2" xfId="34687"/>
    <cellStyle name="Total 5 2 2 2 2 2 5" xfId="27144"/>
    <cellStyle name="Total 5 2 2 2 2 2 6" xfId="27346"/>
    <cellStyle name="Total 5 2 2 2 2 3" xfId="18343"/>
    <cellStyle name="Total 5 2 2 2 2 3 2" xfId="23903"/>
    <cellStyle name="Total 5 2 2 2 2 3 2 2" xfId="33583"/>
    <cellStyle name="Total 5 2 2 2 2 3 3" xfId="24603"/>
    <cellStyle name="Total 5 2 2 2 2 3 3 2" xfId="34283"/>
    <cellStyle name="Total 5 2 2 2 2 3 4" xfId="24926"/>
    <cellStyle name="Total 5 2 2 2 2 3 4 2" xfId="34606"/>
    <cellStyle name="Total 5 2 2 2 2 3 5" xfId="28027"/>
    <cellStyle name="Total 5 2 2 2 2 4" xfId="22398"/>
    <cellStyle name="Total 5 2 2 2 2 4 2" xfId="32078"/>
    <cellStyle name="Total 5 2 2 2 2 5" xfId="19975"/>
    <cellStyle name="Total 5 2 2 2 2 5 2" xfId="29655"/>
    <cellStyle name="Total 5 2 2 2 2 6" xfId="19946"/>
    <cellStyle name="Total 5 2 2 2 2 6 2" xfId="29626"/>
    <cellStyle name="Total 5 2 2 2 2 7" xfId="26194"/>
    <cellStyle name="Total 5 2 2 2 3" xfId="16658"/>
    <cellStyle name="Total 5 2 2 2 3 2" xfId="17426"/>
    <cellStyle name="Total 5 2 2 2 3 2 2" xfId="22986"/>
    <cellStyle name="Total 5 2 2 2 3 2 2 2" xfId="32666"/>
    <cellStyle name="Total 5 2 2 2 3 2 3" xfId="20883"/>
    <cellStyle name="Total 5 2 2 2 3 2 3 2" xfId="30563"/>
    <cellStyle name="Total 5 2 2 2 3 2 4" xfId="19011"/>
    <cellStyle name="Total 5 2 2 2 3 2 4 2" xfId="28691"/>
    <cellStyle name="Total 5 2 2 2 3 2 5" xfId="26908"/>
    <cellStyle name="Total 5 2 2 2 3 2 6" xfId="25111"/>
    <cellStyle name="Total 5 2 2 2 3 3" xfId="18107"/>
    <cellStyle name="Total 5 2 2 2 3 3 2" xfId="23667"/>
    <cellStyle name="Total 5 2 2 2 3 3 2 2" xfId="33347"/>
    <cellStyle name="Total 5 2 2 2 3 3 3" xfId="21589"/>
    <cellStyle name="Total 5 2 2 2 3 3 3 2" xfId="31269"/>
    <cellStyle name="Total 5 2 2 2 3 3 4" xfId="19416"/>
    <cellStyle name="Total 5 2 2 2 3 3 4 2" xfId="29096"/>
    <cellStyle name="Total 5 2 2 2 3 3 5" xfId="27791"/>
    <cellStyle name="Total 5 2 2 2 3 4" xfId="22162"/>
    <cellStyle name="Total 5 2 2 2 3 4 2" xfId="31842"/>
    <cellStyle name="Total 5 2 2 2 3 5" xfId="21030"/>
    <cellStyle name="Total 5 2 2 2 3 5 2" xfId="30710"/>
    <cellStyle name="Total 5 2 2 2 3 6" xfId="19050"/>
    <cellStyle name="Total 5 2 2 2 3 6 2" xfId="28730"/>
    <cellStyle name="Total 5 2 2 2 3 7" xfId="25571"/>
    <cellStyle name="Total 5 2 2 2 4" xfId="17006"/>
    <cellStyle name="Total 5 2 2 2 4 2" xfId="22559"/>
    <cellStyle name="Total 5 2 2 2 4 2 2" xfId="32239"/>
    <cellStyle name="Total 5 2 2 2 4 3" xfId="20979"/>
    <cellStyle name="Total 5 2 2 2 4 3 2" xfId="30659"/>
    <cellStyle name="Total 5 2 2 2 4 4" xfId="20659"/>
    <cellStyle name="Total 5 2 2 2 4 4 2" xfId="30339"/>
    <cellStyle name="Total 5 2 2 2 4 5" xfId="26541"/>
    <cellStyle name="Total 5 2 2 2 4 6" xfId="26250"/>
    <cellStyle name="Total 5 2 2 2 5" xfId="17837"/>
    <cellStyle name="Total 5 2 2 2 5 2" xfId="23397"/>
    <cellStyle name="Total 5 2 2 2 5 2 2" xfId="33077"/>
    <cellStyle name="Total 5 2 2 2 5 3" xfId="20586"/>
    <cellStyle name="Total 5 2 2 2 5 3 2" xfId="30266"/>
    <cellStyle name="Total 5 2 2 2 5 4" xfId="24699"/>
    <cellStyle name="Total 5 2 2 2 5 4 2" xfId="34379"/>
    <cellStyle name="Total 5 2 2 2 5 5" xfId="27521"/>
    <cellStyle name="Total 5 2 2 2 6" xfId="21892"/>
    <cellStyle name="Total 5 2 2 2 6 2" xfId="31572"/>
    <cellStyle name="Total 5 2 2 2 7" xfId="18926"/>
    <cellStyle name="Total 5 2 2 2 7 2" xfId="28606"/>
    <cellStyle name="Total 5 2 2 2 8" xfId="24476"/>
    <cellStyle name="Total 5 2 2 2 8 2" xfId="34156"/>
    <cellStyle name="Total 5 2 2 2 9" xfId="25534"/>
    <cellStyle name="Total 5 2 2 3" xfId="16263"/>
    <cellStyle name="Total 5 2 2 3 2" xfId="17603"/>
    <cellStyle name="Total 5 2 2 3 2 2" xfId="23163"/>
    <cellStyle name="Total 5 2 2 3 2 2 2" xfId="32843"/>
    <cellStyle name="Total 5 2 2 3 2 3" xfId="19182"/>
    <cellStyle name="Total 5 2 2 3 2 3 2" xfId="28862"/>
    <cellStyle name="Total 5 2 2 3 2 4" xfId="24433"/>
    <cellStyle name="Total 5 2 2 3 2 4 2" xfId="34113"/>
    <cellStyle name="Total 5 2 2 3 2 5" xfId="27085"/>
    <cellStyle name="Total 5 2 2 3 2 6" xfId="27287"/>
    <cellStyle name="Total 5 2 2 3 3" xfId="18284"/>
    <cellStyle name="Total 5 2 2 3 3 2" xfId="23844"/>
    <cellStyle name="Total 5 2 2 3 3 2 2" xfId="33524"/>
    <cellStyle name="Total 5 2 2 3 3 3" xfId="24289"/>
    <cellStyle name="Total 5 2 2 3 3 3 2" xfId="33969"/>
    <cellStyle name="Total 5 2 2 3 3 4" xfId="24731"/>
    <cellStyle name="Total 5 2 2 3 3 4 2" xfId="34411"/>
    <cellStyle name="Total 5 2 2 3 3 5" xfId="27968"/>
    <cellStyle name="Total 5 2 2 3 4" xfId="22339"/>
    <cellStyle name="Total 5 2 2 3 4 2" xfId="32019"/>
    <cellStyle name="Total 5 2 2 3 5" xfId="20966"/>
    <cellStyle name="Total 5 2 2 3 5 2" xfId="30646"/>
    <cellStyle name="Total 5 2 2 3 6" xfId="21569"/>
    <cellStyle name="Total 5 2 2 3 6 2" xfId="31249"/>
    <cellStyle name="Total 5 2 2 3 7" xfId="25407"/>
    <cellStyle name="Total 5 2 2 4" xfId="16599"/>
    <cellStyle name="Total 5 2 2 4 2" xfId="17367"/>
    <cellStyle name="Total 5 2 2 4 2 2" xfId="22927"/>
    <cellStyle name="Total 5 2 2 4 2 2 2" xfId="32607"/>
    <cellStyle name="Total 5 2 2 4 2 3" xfId="20587"/>
    <cellStyle name="Total 5 2 2 4 2 3 2" xfId="30267"/>
    <cellStyle name="Total 5 2 2 4 2 4" xfId="20312"/>
    <cellStyle name="Total 5 2 2 4 2 4 2" xfId="29992"/>
    <cellStyle name="Total 5 2 2 4 2 5" xfId="26849"/>
    <cellStyle name="Total 5 2 2 4 2 6" xfId="25259"/>
    <cellStyle name="Total 5 2 2 4 3" xfId="18048"/>
    <cellStyle name="Total 5 2 2 4 3 2" xfId="23608"/>
    <cellStyle name="Total 5 2 2 4 3 2 2" xfId="33288"/>
    <cellStyle name="Total 5 2 2 4 3 3" xfId="18727"/>
    <cellStyle name="Total 5 2 2 4 3 3 2" xfId="28407"/>
    <cellStyle name="Total 5 2 2 4 3 4" xfId="20542"/>
    <cellStyle name="Total 5 2 2 4 3 4 2" xfId="30222"/>
    <cellStyle name="Total 5 2 2 4 3 5" xfId="27732"/>
    <cellStyle name="Total 5 2 2 4 4" xfId="22103"/>
    <cellStyle name="Total 5 2 2 4 4 2" xfId="31783"/>
    <cellStyle name="Total 5 2 2 4 5" xfId="21118"/>
    <cellStyle name="Total 5 2 2 4 5 2" xfId="30798"/>
    <cellStyle name="Total 5 2 2 4 6" xfId="24913"/>
    <cellStyle name="Total 5 2 2 4 6 2" xfId="34593"/>
    <cellStyle name="Total 5 2 2 4 7" xfId="26297"/>
    <cellStyle name="Total 5 2 2 5" xfId="16942"/>
    <cellStyle name="Total 5 2 2 5 2" xfId="22495"/>
    <cellStyle name="Total 5 2 2 5 2 2" xfId="32175"/>
    <cellStyle name="Total 5 2 2 5 3" xfId="24382"/>
    <cellStyle name="Total 5 2 2 5 3 2" xfId="34062"/>
    <cellStyle name="Total 5 2 2 5 4" xfId="18837"/>
    <cellStyle name="Total 5 2 2 5 4 2" xfId="28517"/>
    <cellStyle name="Total 5 2 2 5 5" xfId="26477"/>
    <cellStyle name="Total 5 2 2 5 6" xfId="25972"/>
    <cellStyle name="Total 5 2 2 6" xfId="17778"/>
    <cellStyle name="Total 5 2 2 6 2" xfId="23338"/>
    <cellStyle name="Total 5 2 2 6 2 2" xfId="33018"/>
    <cellStyle name="Total 5 2 2 6 3" xfId="18826"/>
    <cellStyle name="Total 5 2 2 6 3 2" xfId="28506"/>
    <cellStyle name="Total 5 2 2 6 4" xfId="19234"/>
    <cellStyle name="Total 5 2 2 6 4 2" xfId="28914"/>
    <cellStyle name="Total 5 2 2 6 5" xfId="27462"/>
    <cellStyle name="Total 5 2 2 7" xfId="21831"/>
    <cellStyle name="Total 5 2 2 7 2" xfId="31511"/>
    <cellStyle name="Total 5 2 2 8" xfId="20235"/>
    <cellStyle name="Total 5 2 2 8 2" xfId="29915"/>
    <cellStyle name="Total 5 2 2 9" xfId="24802"/>
    <cellStyle name="Total 5 2 2 9 2" xfId="34482"/>
    <cellStyle name="Total 5 2 3" xfId="16209"/>
    <cellStyle name="Total 5 2 3 2" xfId="16710"/>
    <cellStyle name="Total 5 2 3 2 2" xfId="17549"/>
    <cellStyle name="Total 5 2 3 2 2 2" xfId="23109"/>
    <cellStyle name="Total 5 2 3 2 2 2 2" xfId="32789"/>
    <cellStyle name="Total 5 2 3 2 2 3" xfId="19772"/>
    <cellStyle name="Total 5 2 3 2 2 3 2" xfId="29452"/>
    <cellStyle name="Total 5 2 3 2 2 4" xfId="24240"/>
    <cellStyle name="Total 5 2 3 2 2 4 2" xfId="33920"/>
    <cellStyle name="Total 5 2 3 2 2 5" xfId="27031"/>
    <cellStyle name="Total 5 2 3 2 2 6" xfId="27233"/>
    <cellStyle name="Total 5 2 3 2 3" xfId="18230"/>
    <cellStyle name="Total 5 2 3 2 3 2" xfId="23790"/>
    <cellStyle name="Total 5 2 3 2 3 2 2" xfId="33470"/>
    <cellStyle name="Total 5 2 3 2 3 3" xfId="24515"/>
    <cellStyle name="Total 5 2 3 2 3 3 2" xfId="34195"/>
    <cellStyle name="Total 5 2 3 2 3 4" xfId="24788"/>
    <cellStyle name="Total 5 2 3 2 3 4 2" xfId="34468"/>
    <cellStyle name="Total 5 2 3 2 3 5" xfId="27914"/>
    <cellStyle name="Total 5 2 3 2 4" xfId="22285"/>
    <cellStyle name="Total 5 2 3 2 4 2" xfId="31965"/>
    <cellStyle name="Total 5 2 3 2 5" xfId="19094"/>
    <cellStyle name="Total 5 2 3 2 5 2" xfId="28774"/>
    <cellStyle name="Total 5 2 3 2 6" xfId="23961"/>
    <cellStyle name="Total 5 2 3 2 6 2" xfId="33641"/>
    <cellStyle name="Total 5 2 3 2 7" xfId="25975"/>
    <cellStyle name="Total 5 2 3 3" xfId="16545"/>
    <cellStyle name="Total 5 2 3 3 2" xfId="17017"/>
    <cellStyle name="Total 5 2 3 3 2 2" xfId="22570"/>
    <cellStyle name="Total 5 2 3 3 2 2 2" xfId="32250"/>
    <cellStyle name="Total 5 2 3 3 2 3" xfId="18778"/>
    <cellStyle name="Total 5 2 3 3 2 3 2" xfId="28458"/>
    <cellStyle name="Total 5 2 3 3 2 4" xfId="20705"/>
    <cellStyle name="Total 5 2 3 3 2 4 2" xfId="30385"/>
    <cellStyle name="Total 5 2 3 3 2 5" xfId="26552"/>
    <cellStyle name="Total 5 2 3 3 2 6" xfId="25715"/>
    <cellStyle name="Total 5 2 3 3 3" xfId="17994"/>
    <cellStyle name="Total 5 2 3 3 3 2" xfId="23554"/>
    <cellStyle name="Total 5 2 3 3 3 2 2" xfId="33234"/>
    <cellStyle name="Total 5 2 3 3 3 3" xfId="18568"/>
    <cellStyle name="Total 5 2 3 3 3 3 2" xfId="28248"/>
    <cellStyle name="Total 5 2 3 3 3 4" xfId="24840"/>
    <cellStyle name="Total 5 2 3 3 3 4 2" xfId="34520"/>
    <cellStyle name="Total 5 2 3 3 3 5" xfId="27678"/>
    <cellStyle name="Total 5 2 3 3 4" xfId="22049"/>
    <cellStyle name="Total 5 2 3 3 4 2" xfId="31729"/>
    <cellStyle name="Total 5 2 3 3 5" xfId="20650"/>
    <cellStyle name="Total 5 2 3 3 5 2" xfId="30330"/>
    <cellStyle name="Total 5 2 3 3 6" xfId="18439"/>
    <cellStyle name="Total 5 2 3 3 6 2" xfId="28119"/>
    <cellStyle name="Total 5 2 3 3 7" xfId="26214"/>
    <cellStyle name="Total 5 2 3 4" xfId="17236"/>
    <cellStyle name="Total 5 2 3 4 2" xfId="22789"/>
    <cellStyle name="Total 5 2 3 4 2 2" xfId="32469"/>
    <cellStyle name="Total 5 2 3 4 3" xfId="18497"/>
    <cellStyle name="Total 5 2 3 4 3 2" xfId="28177"/>
    <cellStyle name="Total 5 2 3 4 4" xfId="20490"/>
    <cellStyle name="Total 5 2 3 4 4 2" xfId="30170"/>
    <cellStyle name="Total 5 2 3 4 5" xfId="26750"/>
    <cellStyle name="Total 5 2 3 4 6" xfId="27189"/>
    <cellStyle name="Total 5 2 3 5" xfId="17724"/>
    <cellStyle name="Total 5 2 3 5 2" xfId="23284"/>
    <cellStyle name="Total 5 2 3 5 2 2" xfId="32964"/>
    <cellStyle name="Total 5 2 3 5 3" xfId="21285"/>
    <cellStyle name="Total 5 2 3 5 3 2" xfId="30965"/>
    <cellStyle name="Total 5 2 3 5 4" xfId="20488"/>
    <cellStyle name="Total 5 2 3 5 4 2" xfId="30168"/>
    <cellStyle name="Total 5 2 3 5 5" xfId="27408"/>
    <cellStyle name="Total 5 2 3 6" xfId="21775"/>
    <cellStyle name="Total 5 2 3 6 2" xfId="31455"/>
    <cellStyle name="Total 5 2 3 7" xfId="19917"/>
    <cellStyle name="Total 5 2 3 7 2" xfId="29597"/>
    <cellStyle name="Total 5 2 3 8" xfId="18880"/>
    <cellStyle name="Total 5 2 3 8 2" xfId="28560"/>
    <cellStyle name="Total 5 2 3 9" xfId="25356"/>
    <cellStyle name="Total 5 2 4" xfId="16122"/>
    <cellStyle name="Total 5 2 4 2" xfId="16667"/>
    <cellStyle name="Total 5 2 4 2 2" xfId="17469"/>
    <cellStyle name="Total 5 2 4 2 2 2" xfId="23029"/>
    <cellStyle name="Total 5 2 4 2 2 2 2" xfId="32709"/>
    <cellStyle name="Total 5 2 4 2 2 3" xfId="18480"/>
    <cellStyle name="Total 5 2 4 2 2 3 2" xfId="28160"/>
    <cellStyle name="Total 5 2 4 2 2 4" xfId="24308"/>
    <cellStyle name="Total 5 2 4 2 2 4 2" xfId="33988"/>
    <cellStyle name="Total 5 2 4 2 2 5" xfId="26951"/>
    <cellStyle name="Total 5 2 4 2 2 6" xfId="25101"/>
    <cellStyle name="Total 5 2 4 2 3" xfId="18150"/>
    <cellStyle name="Total 5 2 4 2 3 2" xfId="23710"/>
    <cellStyle name="Total 5 2 4 2 3 2 2" xfId="33390"/>
    <cellStyle name="Total 5 2 4 2 3 3" xfId="24386"/>
    <cellStyle name="Total 5 2 4 2 3 3 2" xfId="34066"/>
    <cellStyle name="Total 5 2 4 2 3 4" xfId="24798"/>
    <cellStyle name="Total 5 2 4 2 3 4 2" xfId="34478"/>
    <cellStyle name="Total 5 2 4 2 3 5" xfId="27834"/>
    <cellStyle name="Total 5 2 4 2 4" xfId="22205"/>
    <cellStyle name="Total 5 2 4 2 4 2" xfId="31885"/>
    <cellStyle name="Total 5 2 4 2 5" xfId="20316"/>
    <cellStyle name="Total 5 2 4 2 5 2" xfId="29996"/>
    <cellStyle name="Total 5 2 4 2 6" xfId="21514"/>
    <cellStyle name="Total 5 2 4 2 6 2" xfId="31194"/>
    <cellStyle name="Total 5 2 4 2 7" xfId="25290"/>
    <cellStyle name="Total 5 2 4 3" xfId="16465"/>
    <cellStyle name="Total 5 2 4 3 2" xfId="16995"/>
    <cellStyle name="Total 5 2 4 3 2 2" xfId="22548"/>
    <cellStyle name="Total 5 2 4 3 2 2 2" xfId="32228"/>
    <cellStyle name="Total 5 2 4 3 2 3" xfId="20302"/>
    <cellStyle name="Total 5 2 4 3 2 3 2" xfId="29982"/>
    <cellStyle name="Total 5 2 4 3 2 4" xfId="21079"/>
    <cellStyle name="Total 5 2 4 3 2 4 2" xfId="30759"/>
    <cellStyle name="Total 5 2 4 3 2 5" xfId="26530"/>
    <cellStyle name="Total 5 2 4 3 2 6" xfId="25787"/>
    <cellStyle name="Total 5 2 4 3 3" xfId="17914"/>
    <cellStyle name="Total 5 2 4 3 3 2" xfId="23474"/>
    <cellStyle name="Total 5 2 4 3 3 2 2" xfId="33154"/>
    <cellStyle name="Total 5 2 4 3 3 3" xfId="18582"/>
    <cellStyle name="Total 5 2 4 3 3 3 2" xfId="28262"/>
    <cellStyle name="Total 5 2 4 3 3 4" xfId="19166"/>
    <cellStyle name="Total 5 2 4 3 3 4 2" xfId="28846"/>
    <cellStyle name="Total 5 2 4 3 3 5" xfId="27598"/>
    <cellStyle name="Total 5 2 4 3 4" xfId="21969"/>
    <cellStyle name="Total 5 2 4 3 4 2" xfId="31649"/>
    <cellStyle name="Total 5 2 4 3 5" xfId="19005"/>
    <cellStyle name="Total 5 2 4 3 5 2" xfId="28685"/>
    <cellStyle name="Total 5 2 4 3 6" xfId="19688"/>
    <cellStyle name="Total 5 2 4 3 6 2" xfId="29368"/>
    <cellStyle name="Total 5 2 4 3 7" xfId="26241"/>
    <cellStyle name="Total 5 2 4 4" xfId="17224"/>
    <cellStyle name="Total 5 2 4 4 2" xfId="22777"/>
    <cellStyle name="Total 5 2 4 4 2 2" xfId="32457"/>
    <cellStyle name="Total 5 2 4 4 3" xfId="20518"/>
    <cellStyle name="Total 5 2 4 4 3 2" xfId="30198"/>
    <cellStyle name="Total 5 2 4 4 4" xfId="19721"/>
    <cellStyle name="Total 5 2 4 4 4 2" xfId="29401"/>
    <cellStyle name="Total 5 2 4 4 5" xfId="26739"/>
    <cellStyle name="Total 5 2 4 4 6" xfId="26325"/>
    <cellStyle name="Total 5 2 4 5" xfId="17284"/>
    <cellStyle name="Total 5 2 4 5 2" xfId="22838"/>
    <cellStyle name="Total 5 2 4 5 2 2" xfId="32518"/>
    <cellStyle name="Total 5 2 4 5 3" xfId="18596"/>
    <cellStyle name="Total 5 2 4 5 3 2" xfId="28276"/>
    <cellStyle name="Total 5 2 4 5 4" xfId="19851"/>
    <cellStyle name="Total 5 2 4 5 4 2" xfId="29531"/>
    <cellStyle name="Total 5 2 4 5 5" xfId="26394"/>
    <cellStyle name="Total 5 2 4 6" xfId="21690"/>
    <cellStyle name="Total 5 2 4 6 2" xfId="31370"/>
    <cellStyle name="Total 5 2 4 7" xfId="20075"/>
    <cellStyle name="Total 5 2 4 7 2" xfId="29755"/>
    <cellStyle name="Total 5 2 4 8" xfId="18978"/>
    <cellStyle name="Total 5 2 4 8 2" xfId="28658"/>
    <cellStyle name="Total 5 2 4 9" xfId="25423"/>
    <cellStyle name="Total 5 2 5" xfId="16111"/>
    <cellStyle name="Total 5 2 5 2" xfId="17458"/>
    <cellStyle name="Total 5 2 5 2 2" xfId="23018"/>
    <cellStyle name="Total 5 2 5 2 2 2" xfId="32698"/>
    <cellStyle name="Total 5 2 5 2 3" xfId="20692"/>
    <cellStyle name="Total 5 2 5 2 3 2" xfId="30372"/>
    <cellStyle name="Total 5 2 5 2 4" xfId="20667"/>
    <cellStyle name="Total 5 2 5 2 4 2" xfId="30347"/>
    <cellStyle name="Total 5 2 5 2 5" xfId="26940"/>
    <cellStyle name="Total 5 2 5 2 6" xfId="25187"/>
    <cellStyle name="Total 5 2 5 3" xfId="18139"/>
    <cellStyle name="Total 5 2 5 3 2" xfId="23699"/>
    <cellStyle name="Total 5 2 5 3 2 2" xfId="33379"/>
    <cellStyle name="Total 5 2 5 3 3" xfId="24081"/>
    <cellStyle name="Total 5 2 5 3 3 2" xfId="33761"/>
    <cellStyle name="Total 5 2 5 3 4" xfId="24251"/>
    <cellStyle name="Total 5 2 5 3 4 2" xfId="33931"/>
    <cellStyle name="Total 5 2 5 3 5" xfId="27823"/>
    <cellStyle name="Total 5 2 5 4" xfId="22194"/>
    <cellStyle name="Total 5 2 5 4 2" xfId="31874"/>
    <cellStyle name="Total 5 2 5 5" xfId="21265"/>
    <cellStyle name="Total 5 2 5 5 2" xfId="30945"/>
    <cellStyle name="Total 5 2 5 6" xfId="18527"/>
    <cellStyle name="Total 5 2 5 6 2" xfId="28207"/>
    <cellStyle name="Total 5 2 5 7" xfId="25560"/>
    <cellStyle name="Total 5 2 6" xfId="16454"/>
    <cellStyle name="Total 5 2 6 2" xfId="16879"/>
    <cellStyle name="Total 5 2 6 2 2" xfId="22432"/>
    <cellStyle name="Total 5 2 6 2 2 2" xfId="32112"/>
    <cellStyle name="Total 5 2 6 2 3" xfId="19472"/>
    <cellStyle name="Total 5 2 6 2 3 2" xfId="29152"/>
    <cellStyle name="Total 5 2 6 2 4" xfId="21644"/>
    <cellStyle name="Total 5 2 6 2 4 2" xfId="31324"/>
    <cellStyle name="Total 5 2 6 2 5" xfId="26414"/>
    <cellStyle name="Total 5 2 6 2 6" xfId="25962"/>
    <cellStyle name="Total 5 2 6 3" xfId="17903"/>
    <cellStyle name="Total 5 2 6 3 2" xfId="23463"/>
    <cellStyle name="Total 5 2 6 3 2 2" xfId="33143"/>
    <cellStyle name="Total 5 2 6 3 3" xfId="21531"/>
    <cellStyle name="Total 5 2 6 3 3 2" xfId="31211"/>
    <cellStyle name="Total 5 2 6 3 4" xfId="24801"/>
    <cellStyle name="Total 5 2 6 3 4 2" xfId="34481"/>
    <cellStyle name="Total 5 2 6 3 5" xfId="27587"/>
    <cellStyle name="Total 5 2 6 4" xfId="21958"/>
    <cellStyle name="Total 5 2 6 4 2" xfId="31638"/>
    <cellStyle name="Total 5 2 6 5" xfId="20964"/>
    <cellStyle name="Total 5 2 6 5 2" xfId="30644"/>
    <cellStyle name="Total 5 2 6 6" xfId="20021"/>
    <cellStyle name="Total 5 2 6 6 2" xfId="29701"/>
    <cellStyle name="Total 5 2 6 7" xfId="25757"/>
    <cellStyle name="Total 5 2 7" xfId="17166"/>
    <cellStyle name="Total 5 2 7 2" xfId="22719"/>
    <cellStyle name="Total 5 2 7 2 2" xfId="32399"/>
    <cellStyle name="Total 5 2 7 3" xfId="23930"/>
    <cellStyle name="Total 5 2 7 3 2" xfId="33610"/>
    <cellStyle name="Total 5 2 7 4" xfId="18526"/>
    <cellStyle name="Total 5 2 7 4 2" xfId="28206"/>
    <cellStyle name="Total 5 2 7 5" xfId="26692"/>
    <cellStyle name="Total 5 2 7 6" xfId="25059"/>
    <cellStyle name="Total 5 2 8" xfId="17280"/>
    <cellStyle name="Total 5 2 8 2" xfId="22833"/>
    <cellStyle name="Total 5 2 8 2 2" xfId="32513"/>
    <cellStyle name="Total 5 2 8 3" xfId="20750"/>
    <cellStyle name="Total 5 2 8 3 2" xfId="30430"/>
    <cellStyle name="Total 5 2 8 4" xfId="19999"/>
    <cellStyle name="Total 5 2 8 4 2" xfId="29679"/>
    <cellStyle name="Total 5 2 8 5" xfId="26322"/>
    <cellStyle name="Total 5 2 9" xfId="21679"/>
    <cellStyle name="Total 5 2 9 2" xfId="31359"/>
    <cellStyle name="Total 5 3" xfId="16027"/>
    <cellStyle name="Total 5 3 10" xfId="26124"/>
    <cellStyle name="Total 5 3 2" xfId="16299"/>
    <cellStyle name="Total 5 3 2 2" xfId="16769"/>
    <cellStyle name="Total 5 3 2 2 2" xfId="17639"/>
    <cellStyle name="Total 5 3 2 2 2 2" xfId="23199"/>
    <cellStyle name="Total 5 3 2 2 2 2 2" xfId="32879"/>
    <cellStyle name="Total 5 3 2 2 2 3" xfId="19924"/>
    <cellStyle name="Total 5 3 2 2 2 3 2" xfId="29604"/>
    <cellStyle name="Total 5 3 2 2 2 4" xfId="20070"/>
    <cellStyle name="Total 5 3 2 2 2 4 2" xfId="29750"/>
    <cellStyle name="Total 5 3 2 2 2 5" xfId="27121"/>
    <cellStyle name="Total 5 3 2 2 2 6" xfId="27323"/>
    <cellStyle name="Total 5 3 2 2 3" xfId="18320"/>
    <cellStyle name="Total 5 3 2 2 3 2" xfId="23880"/>
    <cellStyle name="Total 5 3 2 2 3 2 2" xfId="33560"/>
    <cellStyle name="Total 5 3 2 2 3 3" xfId="24580"/>
    <cellStyle name="Total 5 3 2 2 3 3 2" xfId="34260"/>
    <cellStyle name="Total 5 3 2 2 3 4" xfId="24847"/>
    <cellStyle name="Total 5 3 2 2 3 4 2" xfId="34527"/>
    <cellStyle name="Total 5 3 2 2 3 5" xfId="28004"/>
    <cellStyle name="Total 5 3 2 2 4" xfId="22375"/>
    <cellStyle name="Total 5 3 2 2 4 2" xfId="32055"/>
    <cellStyle name="Total 5 3 2 2 5" xfId="19093"/>
    <cellStyle name="Total 5 3 2 2 5 2" xfId="28773"/>
    <cellStyle name="Total 5 3 2 2 6" xfId="20956"/>
    <cellStyle name="Total 5 3 2 2 6 2" xfId="30636"/>
    <cellStyle name="Total 5 3 2 2 7" xfId="26132"/>
    <cellStyle name="Total 5 3 2 3" xfId="16635"/>
    <cellStyle name="Total 5 3 2 3 2" xfId="17403"/>
    <cellStyle name="Total 5 3 2 3 2 2" xfId="22963"/>
    <cellStyle name="Total 5 3 2 3 2 2 2" xfId="32643"/>
    <cellStyle name="Total 5 3 2 3 2 3" xfId="19990"/>
    <cellStyle name="Total 5 3 2 3 2 3 2" xfId="29670"/>
    <cellStyle name="Total 5 3 2 3 2 4" xfId="19300"/>
    <cellStyle name="Total 5 3 2 3 2 4 2" xfId="28980"/>
    <cellStyle name="Total 5 3 2 3 2 5" xfId="26885"/>
    <cellStyle name="Total 5 3 2 3 2 6" xfId="25194"/>
    <cellStyle name="Total 5 3 2 3 3" xfId="18084"/>
    <cellStyle name="Total 5 3 2 3 3 2" xfId="23644"/>
    <cellStyle name="Total 5 3 2 3 3 2 2" xfId="33324"/>
    <cellStyle name="Total 5 3 2 3 3 3" xfId="16837"/>
    <cellStyle name="Total 5 3 2 3 3 3 2" xfId="25986"/>
    <cellStyle name="Total 5 3 2 3 3 4" xfId="20758"/>
    <cellStyle name="Total 5 3 2 3 3 4 2" xfId="30438"/>
    <cellStyle name="Total 5 3 2 3 3 5" xfId="27768"/>
    <cellStyle name="Total 5 3 2 3 4" xfId="22139"/>
    <cellStyle name="Total 5 3 2 3 4 2" xfId="31819"/>
    <cellStyle name="Total 5 3 2 3 5" xfId="19033"/>
    <cellStyle name="Total 5 3 2 3 5 2" xfId="28713"/>
    <cellStyle name="Total 5 3 2 3 6" xfId="19315"/>
    <cellStyle name="Total 5 3 2 3 6 2" xfId="28995"/>
    <cellStyle name="Total 5 3 2 3 7" xfId="25723"/>
    <cellStyle name="Total 5 3 2 4" xfId="16977"/>
    <cellStyle name="Total 5 3 2 4 2" xfId="22530"/>
    <cellStyle name="Total 5 3 2 4 2 2" xfId="32210"/>
    <cellStyle name="Total 5 3 2 4 3" xfId="24416"/>
    <cellStyle name="Total 5 3 2 4 3 2" xfId="34096"/>
    <cellStyle name="Total 5 3 2 4 4" xfId="19304"/>
    <cellStyle name="Total 5 3 2 4 4 2" xfId="28984"/>
    <cellStyle name="Total 5 3 2 4 5" xfId="26512"/>
    <cellStyle name="Total 5 3 2 4 6" xfId="26096"/>
    <cellStyle name="Total 5 3 2 5" xfId="17814"/>
    <cellStyle name="Total 5 3 2 5 2" xfId="23374"/>
    <cellStyle name="Total 5 3 2 5 2 2" xfId="33054"/>
    <cellStyle name="Total 5 3 2 5 3" xfId="19699"/>
    <cellStyle name="Total 5 3 2 5 3 2" xfId="29379"/>
    <cellStyle name="Total 5 3 2 5 4" xfId="19507"/>
    <cellStyle name="Total 5 3 2 5 4 2" xfId="29187"/>
    <cellStyle name="Total 5 3 2 5 5" xfId="27498"/>
    <cellStyle name="Total 5 3 2 6" xfId="21869"/>
    <cellStyle name="Total 5 3 2 6 2" xfId="31549"/>
    <cellStyle name="Total 5 3 2 7" xfId="24294"/>
    <cellStyle name="Total 5 3 2 7 2" xfId="33974"/>
    <cellStyle name="Total 5 3 2 8" xfId="19775"/>
    <cellStyle name="Total 5 3 2 8 2" xfId="29455"/>
    <cellStyle name="Total 5 3 2 9" xfId="25478"/>
    <cellStyle name="Total 5 3 3" xfId="16191"/>
    <cellStyle name="Total 5 3 3 2" xfId="17531"/>
    <cellStyle name="Total 5 3 3 2 2" xfId="23091"/>
    <cellStyle name="Total 5 3 3 2 2 2" xfId="32771"/>
    <cellStyle name="Total 5 3 3 2 3" xfId="19311"/>
    <cellStyle name="Total 5 3 3 2 3 2" xfId="28991"/>
    <cellStyle name="Total 5 3 3 2 4" xfId="21575"/>
    <cellStyle name="Total 5 3 3 2 4 2" xfId="31255"/>
    <cellStyle name="Total 5 3 3 2 5" xfId="27013"/>
    <cellStyle name="Total 5 3 3 2 6" xfId="25146"/>
    <cellStyle name="Total 5 3 3 3" xfId="18212"/>
    <cellStyle name="Total 5 3 3 3 2" xfId="23772"/>
    <cellStyle name="Total 5 3 3 3 2 2" xfId="33452"/>
    <cellStyle name="Total 5 3 3 3 3" xfId="24053"/>
    <cellStyle name="Total 5 3 3 3 3 2" xfId="33733"/>
    <cellStyle name="Total 5 3 3 3 4" xfId="24815"/>
    <cellStyle name="Total 5 3 3 3 4 2" xfId="34495"/>
    <cellStyle name="Total 5 3 3 3 5" xfId="27896"/>
    <cellStyle name="Total 5 3 3 4" xfId="22267"/>
    <cellStyle name="Total 5 3 3 4 2" xfId="31947"/>
    <cellStyle name="Total 5 3 3 5" xfId="19812"/>
    <cellStyle name="Total 5 3 3 5 2" xfId="29492"/>
    <cellStyle name="Total 5 3 3 6" xfId="20282"/>
    <cellStyle name="Total 5 3 3 6 2" xfId="29962"/>
    <cellStyle name="Total 5 3 3 7" xfId="25381"/>
    <cellStyle name="Total 5 3 4" xfId="16527"/>
    <cellStyle name="Total 5 3 4 2" xfId="17019"/>
    <cellStyle name="Total 5 3 4 2 2" xfId="22572"/>
    <cellStyle name="Total 5 3 4 2 2 2" xfId="32252"/>
    <cellStyle name="Total 5 3 4 2 3" xfId="19620"/>
    <cellStyle name="Total 5 3 4 2 3 2" xfId="29300"/>
    <cellStyle name="Total 5 3 4 2 4" xfId="24641"/>
    <cellStyle name="Total 5 3 4 2 4 2" xfId="34321"/>
    <cellStyle name="Total 5 3 4 2 5" xfId="26554"/>
    <cellStyle name="Total 5 3 4 2 6" xfId="25383"/>
    <cellStyle name="Total 5 3 4 3" xfId="17976"/>
    <cellStyle name="Total 5 3 4 3 2" xfId="23536"/>
    <cellStyle name="Total 5 3 4 3 2 2" xfId="33216"/>
    <cellStyle name="Total 5 3 4 3 3" xfId="18673"/>
    <cellStyle name="Total 5 3 4 3 3 2" xfId="28353"/>
    <cellStyle name="Total 5 3 4 3 4" xfId="19921"/>
    <cellStyle name="Total 5 3 4 3 4 2" xfId="29601"/>
    <cellStyle name="Total 5 3 4 3 5" xfId="27660"/>
    <cellStyle name="Total 5 3 4 4" xfId="22031"/>
    <cellStyle name="Total 5 3 4 4 2" xfId="31711"/>
    <cellStyle name="Total 5 3 4 5" xfId="19239"/>
    <cellStyle name="Total 5 3 4 5 2" xfId="28919"/>
    <cellStyle name="Total 5 3 4 6" xfId="20201"/>
    <cellStyle name="Total 5 3 4 6 2" xfId="29881"/>
    <cellStyle name="Total 5 3 4 7" xfId="25328"/>
    <cellStyle name="Total 5 3 5" xfId="17077"/>
    <cellStyle name="Total 5 3 5 2" xfId="22630"/>
    <cellStyle name="Total 5 3 5 2 2" xfId="32310"/>
    <cellStyle name="Total 5 3 5 3" xfId="20813"/>
    <cellStyle name="Total 5 3 5 3 2" xfId="30493"/>
    <cellStyle name="Total 5 3 5 4" xfId="21212"/>
    <cellStyle name="Total 5 3 5 4 2" xfId="30892"/>
    <cellStyle name="Total 5 3 5 5" xfId="26610"/>
    <cellStyle name="Total 5 3 5 6" xfId="25266"/>
    <cellStyle name="Total 5 3 6" xfId="17706"/>
    <cellStyle name="Total 5 3 6 2" xfId="23266"/>
    <cellStyle name="Total 5 3 6 2 2" xfId="32946"/>
    <cellStyle name="Total 5 3 6 3" xfId="21317"/>
    <cellStyle name="Total 5 3 6 3 2" xfId="30997"/>
    <cellStyle name="Total 5 3 6 4" xfId="18586"/>
    <cellStyle name="Total 5 3 6 4 2" xfId="28266"/>
    <cellStyle name="Total 5 3 6 5" xfId="27390"/>
    <cellStyle name="Total 5 3 7" xfId="21757"/>
    <cellStyle name="Total 5 3 7 2" xfId="31437"/>
    <cellStyle name="Total 5 3 8" xfId="19530"/>
    <cellStyle name="Total 5 3 8 2" xfId="29210"/>
    <cellStyle name="Total 5 3 9" xfId="20612"/>
    <cellStyle name="Total 5 3 9 2" xfId="30292"/>
    <cellStyle name="Total 5 4" xfId="16230"/>
    <cellStyle name="Total 5 4 2" xfId="16728"/>
    <cellStyle name="Total 5 4 2 2" xfId="17570"/>
    <cellStyle name="Total 5 4 2 2 2" xfId="23130"/>
    <cellStyle name="Total 5 4 2 2 2 2" xfId="32810"/>
    <cellStyle name="Total 5 4 2 2 3" xfId="20807"/>
    <cellStyle name="Total 5 4 2 2 3 2" xfId="30487"/>
    <cellStyle name="Total 5 4 2 2 4" xfId="19748"/>
    <cellStyle name="Total 5 4 2 2 4 2" xfId="29428"/>
    <cellStyle name="Total 5 4 2 2 5" xfId="27052"/>
    <cellStyle name="Total 5 4 2 2 6" xfId="27254"/>
    <cellStyle name="Total 5 4 2 3" xfId="18251"/>
    <cellStyle name="Total 5 4 2 3 2" xfId="23811"/>
    <cellStyle name="Total 5 4 2 3 2 2" xfId="33491"/>
    <cellStyle name="Total 5 4 2 3 3" xfId="24338"/>
    <cellStyle name="Total 5 4 2 3 3 2" xfId="34018"/>
    <cellStyle name="Total 5 4 2 3 4" xfId="19222"/>
    <cellStyle name="Total 5 4 2 3 4 2" xfId="28902"/>
    <cellStyle name="Total 5 4 2 3 5" xfId="27935"/>
    <cellStyle name="Total 5 4 2 4" xfId="22306"/>
    <cellStyle name="Total 5 4 2 4 2" xfId="31986"/>
    <cellStyle name="Total 5 4 2 5" xfId="19665"/>
    <cellStyle name="Total 5 4 2 5 2" xfId="29345"/>
    <cellStyle name="Total 5 4 2 6" xfId="18931"/>
    <cellStyle name="Total 5 4 2 6 2" xfId="28611"/>
    <cellStyle name="Total 5 4 2 7" xfId="25517"/>
    <cellStyle name="Total 5 4 3" xfId="16566"/>
    <cellStyle name="Total 5 4 3 2" xfId="16895"/>
    <cellStyle name="Total 5 4 3 2 2" xfId="22448"/>
    <cellStyle name="Total 5 4 3 2 2 2" xfId="32128"/>
    <cellStyle name="Total 5 4 3 2 3" xfId="19336"/>
    <cellStyle name="Total 5 4 3 2 3 2" xfId="29016"/>
    <cellStyle name="Total 5 4 3 2 4" xfId="20937"/>
    <cellStyle name="Total 5 4 3 2 4 2" xfId="30617"/>
    <cellStyle name="Total 5 4 3 2 5" xfId="26430"/>
    <cellStyle name="Total 5 4 3 2 6" xfId="25951"/>
    <cellStyle name="Total 5 4 3 3" xfId="18015"/>
    <cellStyle name="Total 5 4 3 3 2" xfId="23575"/>
    <cellStyle name="Total 5 4 3 3 2 2" xfId="33255"/>
    <cellStyle name="Total 5 4 3 3 3" xfId="20801"/>
    <cellStyle name="Total 5 4 3 3 3 2" xfId="30481"/>
    <cellStyle name="Total 5 4 3 3 4" xfId="24086"/>
    <cellStyle name="Total 5 4 3 3 4 2" xfId="33766"/>
    <cellStyle name="Total 5 4 3 3 5" xfId="27699"/>
    <cellStyle name="Total 5 4 3 4" xfId="22070"/>
    <cellStyle name="Total 5 4 3 4 2" xfId="31750"/>
    <cellStyle name="Total 5 4 3 5" xfId="18862"/>
    <cellStyle name="Total 5 4 3 5 2" xfId="28542"/>
    <cellStyle name="Total 5 4 3 6" xfId="18646"/>
    <cellStyle name="Total 5 4 3 6 2" xfId="28326"/>
    <cellStyle name="Total 5 4 3 7" xfId="26048"/>
    <cellStyle name="Total 5 4 4" xfId="17231"/>
    <cellStyle name="Total 5 4 4 2" xfId="22784"/>
    <cellStyle name="Total 5 4 4 2 2" xfId="32464"/>
    <cellStyle name="Total 5 4 4 3" xfId="20360"/>
    <cellStyle name="Total 5 4 4 3 2" xfId="30040"/>
    <cellStyle name="Total 5 4 4 4" xfId="18412"/>
    <cellStyle name="Total 5 4 4 4 2" xfId="28092"/>
    <cellStyle name="Total 5 4 4 5" xfId="26745"/>
    <cellStyle name="Total 5 4 4 6" xfId="26320"/>
    <cellStyle name="Total 5 4 5" xfId="17745"/>
    <cellStyle name="Total 5 4 5 2" xfId="23305"/>
    <cellStyle name="Total 5 4 5 2 2" xfId="32985"/>
    <cellStyle name="Total 5 4 5 3" xfId="20933"/>
    <cellStyle name="Total 5 4 5 3 2" xfId="30613"/>
    <cellStyle name="Total 5 4 5 4" xfId="24820"/>
    <cellStyle name="Total 5 4 5 4 2" xfId="34500"/>
    <cellStyle name="Total 5 4 5 5" xfId="27429"/>
    <cellStyle name="Total 5 4 6" xfId="21796"/>
    <cellStyle name="Total 5 4 6 2" xfId="31476"/>
    <cellStyle name="Total 5 4 7" xfId="24511"/>
    <cellStyle name="Total 5 4 7 2" xfId="34191"/>
    <cellStyle name="Total 5 4 8" xfId="24918"/>
    <cellStyle name="Total 5 4 8 2" xfId="34598"/>
    <cellStyle name="Total 5 4 9" xfId="26046"/>
    <cellStyle name="Total 5 5" xfId="16420"/>
    <cellStyle name="Total 5 5 2" xfId="16928"/>
    <cellStyle name="Total 5 5 2 2" xfId="22481"/>
    <cellStyle name="Total 5 5 2 2 2" xfId="32161"/>
    <cellStyle name="Total 5 5 2 3" xfId="21168"/>
    <cellStyle name="Total 5 5 2 3 2" xfId="30848"/>
    <cellStyle name="Total 5 5 2 4" xfId="21076"/>
    <cellStyle name="Total 5 5 2 4 2" xfId="30756"/>
    <cellStyle name="Total 5 5 2 5" xfId="26463"/>
    <cellStyle name="Total 5 5 2 6" xfId="26202"/>
    <cellStyle name="Total 5 5 3" xfId="17869"/>
    <cellStyle name="Total 5 5 3 2" xfId="23429"/>
    <cellStyle name="Total 5 5 3 2 2" xfId="33109"/>
    <cellStyle name="Total 5 5 3 3" xfId="18660"/>
    <cellStyle name="Total 5 5 3 3 2" xfId="28340"/>
    <cellStyle name="Total 5 5 3 4" xfId="24755"/>
    <cellStyle name="Total 5 5 3 4 2" xfId="34435"/>
    <cellStyle name="Total 5 5 3 5" xfId="27553"/>
    <cellStyle name="Total 5 5 4" xfId="21924"/>
    <cellStyle name="Total 5 5 4 2" xfId="31604"/>
    <cellStyle name="Total 5 5 5" xfId="21051"/>
    <cellStyle name="Total 5 5 5 2" xfId="30731"/>
    <cellStyle name="Total 5 5 6" xfId="24138"/>
    <cellStyle name="Total 5 5 6 2" xfId="33818"/>
    <cellStyle name="Total 5 5 7" xfId="26187"/>
    <cellStyle name="Total 5 6" xfId="24389"/>
    <cellStyle name="Total 5 6 2" xfId="34069"/>
    <cellStyle name="Total 6" xfId="1326"/>
    <cellStyle name="Total 6 2" xfId="15986"/>
    <cellStyle name="Total 6 2 10" xfId="20192"/>
    <cellStyle name="Total 6 2 10 2" xfId="29872"/>
    <cellStyle name="Total 6 2 11" xfId="21318"/>
    <cellStyle name="Total 6 2 11 2" xfId="30998"/>
    <cellStyle name="Total 6 2 12" xfId="25708"/>
    <cellStyle name="Total 6 2 2" xfId="16078"/>
    <cellStyle name="Total 6 2 2 10" xfId="25525"/>
    <cellStyle name="Total 6 2 2 2" xfId="16324"/>
    <cellStyle name="Total 6 2 2 2 2" xfId="16794"/>
    <cellStyle name="Total 6 2 2 2 2 2" xfId="17664"/>
    <cellStyle name="Total 6 2 2 2 2 2 2" xfId="23224"/>
    <cellStyle name="Total 6 2 2 2 2 2 2 2" xfId="32904"/>
    <cellStyle name="Total 6 2 2 2 2 2 3" xfId="18951"/>
    <cellStyle name="Total 6 2 2 2 2 2 3 2" xfId="28631"/>
    <cellStyle name="Total 6 2 2 2 2 2 4" xfId="18417"/>
    <cellStyle name="Total 6 2 2 2 2 2 4 2" xfId="28097"/>
    <cellStyle name="Total 6 2 2 2 2 2 5" xfId="27146"/>
    <cellStyle name="Total 6 2 2 2 2 2 6" xfId="27348"/>
    <cellStyle name="Total 6 2 2 2 2 3" xfId="18345"/>
    <cellStyle name="Total 6 2 2 2 2 3 2" xfId="23905"/>
    <cellStyle name="Total 6 2 2 2 2 3 2 2" xfId="33585"/>
    <cellStyle name="Total 6 2 2 2 2 3 3" xfId="24605"/>
    <cellStyle name="Total 6 2 2 2 2 3 3 2" xfId="34285"/>
    <cellStyle name="Total 6 2 2 2 2 3 4" xfId="24964"/>
    <cellStyle name="Total 6 2 2 2 2 3 4 2" xfId="34644"/>
    <cellStyle name="Total 6 2 2 2 2 3 5" xfId="28029"/>
    <cellStyle name="Total 6 2 2 2 2 4" xfId="22400"/>
    <cellStyle name="Total 6 2 2 2 2 4 2" xfId="32080"/>
    <cellStyle name="Total 6 2 2 2 2 5" xfId="19103"/>
    <cellStyle name="Total 6 2 2 2 2 5 2" xfId="28783"/>
    <cellStyle name="Total 6 2 2 2 2 6" xfId="19368"/>
    <cellStyle name="Total 6 2 2 2 2 6 2" xfId="29048"/>
    <cellStyle name="Total 6 2 2 2 2 7" xfId="26064"/>
    <cellStyle name="Total 6 2 2 2 3" xfId="16660"/>
    <cellStyle name="Total 6 2 2 2 3 2" xfId="17428"/>
    <cellStyle name="Total 6 2 2 2 3 2 2" xfId="22988"/>
    <cellStyle name="Total 6 2 2 2 3 2 2 2" xfId="32668"/>
    <cellStyle name="Total 6 2 2 2 3 2 3" xfId="24254"/>
    <cellStyle name="Total 6 2 2 2 3 2 3 2" xfId="33934"/>
    <cellStyle name="Total 6 2 2 2 3 2 4" xfId="19698"/>
    <cellStyle name="Total 6 2 2 2 3 2 4 2" xfId="29378"/>
    <cellStyle name="Total 6 2 2 2 3 2 5" xfId="26910"/>
    <cellStyle name="Total 6 2 2 2 3 2 6" xfId="25108"/>
    <cellStyle name="Total 6 2 2 2 3 3" xfId="18109"/>
    <cellStyle name="Total 6 2 2 2 3 3 2" xfId="23669"/>
    <cellStyle name="Total 6 2 2 2 3 3 2 2" xfId="33349"/>
    <cellStyle name="Total 6 2 2 2 3 3 3" xfId="20368"/>
    <cellStyle name="Total 6 2 2 2 3 3 3 2" xfId="30048"/>
    <cellStyle name="Total 6 2 2 2 3 3 4" xfId="19661"/>
    <cellStyle name="Total 6 2 2 2 3 3 4 2" xfId="29341"/>
    <cellStyle name="Total 6 2 2 2 3 3 5" xfId="27793"/>
    <cellStyle name="Total 6 2 2 2 3 4" xfId="22164"/>
    <cellStyle name="Total 6 2 2 2 3 4 2" xfId="31844"/>
    <cellStyle name="Total 6 2 2 2 3 5" xfId="18500"/>
    <cellStyle name="Total 6 2 2 2 3 5 2" xfId="28180"/>
    <cellStyle name="Total 6 2 2 2 3 6" xfId="18552"/>
    <cellStyle name="Total 6 2 2 2 3 6 2" xfId="28232"/>
    <cellStyle name="Total 6 2 2 2 3 7" xfId="25441"/>
    <cellStyle name="Total 6 2 2 2 4" xfId="16939"/>
    <cellStyle name="Total 6 2 2 2 4 2" xfId="22492"/>
    <cellStyle name="Total 6 2 2 2 4 2 2" xfId="32172"/>
    <cellStyle name="Total 6 2 2 2 4 3" xfId="20688"/>
    <cellStyle name="Total 6 2 2 2 4 3 2" xfId="30368"/>
    <cellStyle name="Total 6 2 2 2 4 4" xfId="24332"/>
    <cellStyle name="Total 6 2 2 2 4 4 2" xfId="34012"/>
    <cellStyle name="Total 6 2 2 2 4 5" xfId="26474"/>
    <cellStyle name="Total 6 2 2 2 4 6" xfId="25660"/>
    <cellStyle name="Total 6 2 2 2 5" xfId="17839"/>
    <cellStyle name="Total 6 2 2 2 5 2" xfId="23399"/>
    <cellStyle name="Total 6 2 2 2 5 2 2" xfId="33079"/>
    <cellStyle name="Total 6 2 2 2 5 3" xfId="21371"/>
    <cellStyle name="Total 6 2 2 2 5 3 2" xfId="31051"/>
    <cellStyle name="Total 6 2 2 2 5 4" xfId="19954"/>
    <cellStyle name="Total 6 2 2 2 5 4 2" xfId="29634"/>
    <cellStyle name="Total 6 2 2 2 5 5" xfId="27523"/>
    <cellStyle name="Total 6 2 2 2 6" xfId="21894"/>
    <cellStyle name="Total 6 2 2 2 6 2" xfId="31574"/>
    <cellStyle name="Total 6 2 2 2 7" xfId="20380"/>
    <cellStyle name="Total 6 2 2 2 7 2" xfId="30060"/>
    <cellStyle name="Total 6 2 2 2 8" xfId="19839"/>
    <cellStyle name="Total 6 2 2 2 8 2" xfId="29519"/>
    <cellStyle name="Total 6 2 2 2 9" xfId="25403"/>
    <cellStyle name="Total 6 2 2 3" xfId="16267"/>
    <cellStyle name="Total 6 2 2 3 2" xfId="17607"/>
    <cellStyle name="Total 6 2 2 3 2 2" xfId="23167"/>
    <cellStyle name="Total 6 2 2 3 2 2 2" xfId="32847"/>
    <cellStyle name="Total 6 2 2 3 2 3" xfId="19942"/>
    <cellStyle name="Total 6 2 2 3 2 3 2" xfId="29622"/>
    <cellStyle name="Total 6 2 2 3 2 4" xfId="24852"/>
    <cellStyle name="Total 6 2 2 3 2 4 2" xfId="34532"/>
    <cellStyle name="Total 6 2 2 3 2 5" xfId="27089"/>
    <cellStyle name="Total 6 2 2 3 2 6" xfId="27291"/>
    <cellStyle name="Total 6 2 2 3 3" xfId="18288"/>
    <cellStyle name="Total 6 2 2 3 3 2" xfId="23848"/>
    <cellStyle name="Total 6 2 2 3 3 2 2" xfId="33528"/>
    <cellStyle name="Total 6 2 2 3 3 3" xfId="24023"/>
    <cellStyle name="Total 6 2 2 3 3 3 2" xfId="33703"/>
    <cellStyle name="Total 6 2 2 3 3 4" xfId="20707"/>
    <cellStyle name="Total 6 2 2 3 3 4 2" xfId="30387"/>
    <cellStyle name="Total 6 2 2 3 3 5" xfId="27972"/>
    <cellStyle name="Total 6 2 2 3 4" xfId="22343"/>
    <cellStyle name="Total 6 2 2 3 4 2" xfId="32023"/>
    <cellStyle name="Total 6 2 2 3 5" xfId="21175"/>
    <cellStyle name="Total 6 2 2 3 5 2" xfId="30855"/>
    <cellStyle name="Total 6 2 2 3 6" xfId="18981"/>
    <cellStyle name="Total 6 2 2 3 6 2" xfId="28661"/>
    <cellStyle name="Total 6 2 2 3 7" xfId="26141"/>
    <cellStyle name="Total 6 2 2 4" xfId="16603"/>
    <cellStyle name="Total 6 2 2 4 2" xfId="17371"/>
    <cellStyle name="Total 6 2 2 4 2 2" xfId="22931"/>
    <cellStyle name="Total 6 2 2 4 2 2 2" xfId="32611"/>
    <cellStyle name="Total 6 2 2 4 2 3" xfId="20662"/>
    <cellStyle name="Total 6 2 2 4 2 3 2" xfId="30342"/>
    <cellStyle name="Total 6 2 2 4 2 4" xfId="21405"/>
    <cellStyle name="Total 6 2 2 4 2 4 2" xfId="31085"/>
    <cellStyle name="Total 6 2 2 4 2 5" xfId="26853"/>
    <cellStyle name="Total 6 2 2 4 2 6" xfId="25072"/>
    <cellStyle name="Total 6 2 2 4 3" xfId="18052"/>
    <cellStyle name="Total 6 2 2 4 3 2" xfId="23612"/>
    <cellStyle name="Total 6 2 2 4 3 2 2" xfId="33292"/>
    <cellStyle name="Total 6 2 2 4 3 3" xfId="20452"/>
    <cellStyle name="Total 6 2 2 4 3 3 2" xfId="30132"/>
    <cellStyle name="Total 6 2 2 4 3 4" xfId="19096"/>
    <cellStyle name="Total 6 2 2 4 3 4 2" xfId="28776"/>
    <cellStyle name="Total 6 2 2 4 3 5" xfId="27736"/>
    <cellStyle name="Total 6 2 2 4 4" xfId="22107"/>
    <cellStyle name="Total 6 2 2 4 4 2" xfId="31787"/>
    <cellStyle name="Total 6 2 2 4 5" xfId="24287"/>
    <cellStyle name="Total 6 2 2 4 5 2" xfId="33967"/>
    <cellStyle name="Total 6 2 2 4 6" xfId="19106"/>
    <cellStyle name="Total 6 2 2 4 6 2" xfId="28786"/>
    <cellStyle name="Total 6 2 2 4 7" xfId="25743"/>
    <cellStyle name="Total 6 2 2 5" xfId="17279"/>
    <cellStyle name="Total 6 2 2 5 2" xfId="22832"/>
    <cellStyle name="Total 6 2 2 5 2 2" xfId="32512"/>
    <cellStyle name="Total 6 2 2 5 3" xfId="21122"/>
    <cellStyle name="Total 6 2 2 5 3 2" xfId="30802"/>
    <cellStyle name="Total 6 2 2 5 4" xfId="24741"/>
    <cellStyle name="Total 6 2 2 5 4 2" xfId="34421"/>
    <cellStyle name="Total 6 2 2 5 5" xfId="26783"/>
    <cellStyle name="Total 6 2 2 5 6" xfId="26380"/>
    <cellStyle name="Total 6 2 2 6" xfId="17782"/>
    <cellStyle name="Total 6 2 2 6 2" xfId="23342"/>
    <cellStyle name="Total 6 2 2 6 2 2" xfId="33022"/>
    <cellStyle name="Total 6 2 2 6 3" xfId="20841"/>
    <cellStyle name="Total 6 2 2 6 3 2" xfId="30521"/>
    <cellStyle name="Total 6 2 2 6 4" xfId="24742"/>
    <cellStyle name="Total 6 2 2 6 4 2" xfId="34422"/>
    <cellStyle name="Total 6 2 2 6 5" xfId="27466"/>
    <cellStyle name="Total 6 2 2 7" xfId="21835"/>
    <cellStyle name="Total 6 2 2 7 2" xfId="31515"/>
    <cellStyle name="Total 6 2 2 8" xfId="20244"/>
    <cellStyle name="Total 6 2 2 8 2" xfId="29924"/>
    <cellStyle name="Total 6 2 2 9" xfId="24986"/>
    <cellStyle name="Total 6 2 2 9 2" xfId="34666"/>
    <cellStyle name="Total 6 2 3" xfId="16234"/>
    <cellStyle name="Total 6 2 3 2" xfId="16732"/>
    <cellStyle name="Total 6 2 3 2 2" xfId="17574"/>
    <cellStyle name="Total 6 2 3 2 2 2" xfId="23134"/>
    <cellStyle name="Total 6 2 3 2 2 2 2" xfId="32814"/>
    <cellStyle name="Total 6 2 3 2 2 3" xfId="20373"/>
    <cellStyle name="Total 6 2 3 2 2 3 2" xfId="30053"/>
    <cellStyle name="Total 6 2 3 2 2 4" xfId="24197"/>
    <cellStyle name="Total 6 2 3 2 2 4 2" xfId="33877"/>
    <cellStyle name="Total 6 2 3 2 2 5" xfId="27056"/>
    <cellStyle name="Total 6 2 3 2 2 6" xfId="27258"/>
    <cellStyle name="Total 6 2 3 2 3" xfId="18255"/>
    <cellStyle name="Total 6 2 3 2 3 2" xfId="23815"/>
    <cellStyle name="Total 6 2 3 2 3 2 2" xfId="33495"/>
    <cellStyle name="Total 6 2 3 2 3 3" xfId="24263"/>
    <cellStyle name="Total 6 2 3 2 3 3 2" xfId="33943"/>
    <cellStyle name="Total 6 2 3 2 3 4" xfId="24866"/>
    <cellStyle name="Total 6 2 3 2 3 4 2" xfId="34546"/>
    <cellStyle name="Total 6 2 3 2 3 5" xfId="27939"/>
    <cellStyle name="Total 6 2 3 2 4" xfId="22310"/>
    <cellStyle name="Total 6 2 3 2 4 2" xfId="31990"/>
    <cellStyle name="Total 6 2 3 2 5" xfId="21571"/>
    <cellStyle name="Total 6 2 3 2 5 2" xfId="31251"/>
    <cellStyle name="Total 6 2 3 2 6" xfId="24950"/>
    <cellStyle name="Total 6 2 3 2 6 2" xfId="34630"/>
    <cellStyle name="Total 6 2 3 2 7" xfId="26253"/>
    <cellStyle name="Total 6 2 3 3" xfId="16570"/>
    <cellStyle name="Total 6 2 3 3 2" xfId="16892"/>
    <cellStyle name="Total 6 2 3 3 2 2" xfId="22445"/>
    <cellStyle name="Total 6 2 3 3 2 2 2" xfId="32125"/>
    <cellStyle name="Total 6 2 3 3 2 3" xfId="19484"/>
    <cellStyle name="Total 6 2 3 3 2 3 2" xfId="29164"/>
    <cellStyle name="Total 6 2 3 3 2 4" xfId="18539"/>
    <cellStyle name="Total 6 2 3 3 2 4 2" xfId="28219"/>
    <cellStyle name="Total 6 2 3 3 2 5" xfId="26427"/>
    <cellStyle name="Total 6 2 3 3 2 6" xfId="25485"/>
    <cellStyle name="Total 6 2 3 3 3" xfId="18019"/>
    <cellStyle name="Total 6 2 3 3 3 2" xfId="23579"/>
    <cellStyle name="Total 6 2 3 3 3 2 2" xfId="33259"/>
    <cellStyle name="Total 6 2 3 3 3 3" xfId="24407"/>
    <cellStyle name="Total 6 2 3 3 3 3 2" xfId="34087"/>
    <cellStyle name="Total 6 2 3 3 3 4" xfId="18375"/>
    <cellStyle name="Total 6 2 3 3 3 4 2" xfId="28055"/>
    <cellStyle name="Total 6 2 3 3 3 5" xfId="27703"/>
    <cellStyle name="Total 6 2 3 3 4" xfId="22074"/>
    <cellStyle name="Total 6 2 3 3 4 2" xfId="31754"/>
    <cellStyle name="Total 6 2 3 3 5" xfId="20917"/>
    <cellStyle name="Total 6 2 3 3 5 2" xfId="30597"/>
    <cellStyle name="Total 6 2 3 3 6" xfId="21185"/>
    <cellStyle name="Total 6 2 3 3 6 2" xfId="30865"/>
    <cellStyle name="Total 6 2 3 3 7" xfId="25635"/>
    <cellStyle name="Total 6 2 3 4" xfId="17080"/>
    <cellStyle name="Total 6 2 3 4 2" xfId="22633"/>
    <cellStyle name="Total 6 2 3 4 2 2" xfId="32313"/>
    <cellStyle name="Total 6 2 3 4 3" xfId="22406"/>
    <cellStyle name="Total 6 2 3 4 3 2" xfId="32086"/>
    <cellStyle name="Total 6 2 3 4 4" xfId="20930"/>
    <cellStyle name="Total 6 2 3 4 4 2" xfId="30610"/>
    <cellStyle name="Total 6 2 3 4 5" xfId="26612"/>
    <cellStyle name="Total 6 2 3 4 6" xfId="25828"/>
    <cellStyle name="Total 6 2 3 5" xfId="17749"/>
    <cellStyle name="Total 6 2 3 5 2" xfId="23309"/>
    <cellStyle name="Total 6 2 3 5 2 2" xfId="32989"/>
    <cellStyle name="Total 6 2 3 5 3" xfId="21301"/>
    <cellStyle name="Total 6 2 3 5 3 2" xfId="30981"/>
    <cellStyle name="Total 6 2 3 5 4" xfId="24832"/>
    <cellStyle name="Total 6 2 3 5 4 2" xfId="34512"/>
    <cellStyle name="Total 6 2 3 5 5" xfId="27433"/>
    <cellStyle name="Total 6 2 3 6" xfId="21800"/>
    <cellStyle name="Total 6 2 3 6 2" xfId="31480"/>
    <cellStyle name="Total 6 2 3 7" xfId="24000"/>
    <cellStyle name="Total 6 2 3 7 2" xfId="33680"/>
    <cellStyle name="Total 6 2 3 8" xfId="20108"/>
    <cellStyle name="Total 6 2 3 8 2" xfId="29788"/>
    <cellStyle name="Total 6 2 3 9" xfId="25633"/>
    <cellStyle name="Total 6 2 4" xfId="16120"/>
    <cellStyle name="Total 6 2 4 2" xfId="16665"/>
    <cellStyle name="Total 6 2 4 2 2" xfId="17467"/>
    <cellStyle name="Total 6 2 4 2 2 2" xfId="23027"/>
    <cellStyle name="Total 6 2 4 2 2 2 2" xfId="32707"/>
    <cellStyle name="Total 6 2 4 2 2 3" xfId="20391"/>
    <cellStyle name="Total 6 2 4 2 2 3 2" xfId="30071"/>
    <cellStyle name="Total 6 2 4 2 2 4" xfId="19941"/>
    <cellStyle name="Total 6 2 4 2 2 4 2" xfId="29621"/>
    <cellStyle name="Total 6 2 4 2 2 5" xfId="26949"/>
    <cellStyle name="Total 6 2 4 2 2 6" xfId="25186"/>
    <cellStyle name="Total 6 2 4 2 3" xfId="18148"/>
    <cellStyle name="Total 6 2 4 2 3 2" xfId="23708"/>
    <cellStyle name="Total 6 2 4 2 3 2 2" xfId="33388"/>
    <cellStyle name="Total 6 2 4 2 3 3" xfId="24194"/>
    <cellStyle name="Total 6 2 4 2 3 3 2" xfId="33874"/>
    <cellStyle name="Total 6 2 4 2 3 4" xfId="24966"/>
    <cellStyle name="Total 6 2 4 2 3 4 2" xfId="34646"/>
    <cellStyle name="Total 6 2 4 2 3 5" xfId="27832"/>
    <cellStyle name="Total 6 2 4 2 4" xfId="22203"/>
    <cellStyle name="Total 6 2 4 2 4 2" xfId="31883"/>
    <cellStyle name="Total 6 2 4 2 5" xfId="18868"/>
    <cellStyle name="Total 6 2 4 2 5 2" xfId="28548"/>
    <cellStyle name="Total 6 2 4 2 6" xfId="24383"/>
    <cellStyle name="Total 6 2 4 2 6 2" xfId="34063"/>
    <cellStyle name="Total 6 2 4 2 7" xfId="25494"/>
    <cellStyle name="Total 6 2 4 3" xfId="16463"/>
    <cellStyle name="Total 6 2 4 3 2" xfId="17014"/>
    <cellStyle name="Total 6 2 4 3 2 2" xfId="22567"/>
    <cellStyle name="Total 6 2 4 3 2 2 2" xfId="32247"/>
    <cellStyle name="Total 6 2 4 3 2 3" xfId="18891"/>
    <cellStyle name="Total 6 2 4 3 2 3 2" xfId="28571"/>
    <cellStyle name="Total 6 2 4 3 2 4" xfId="20392"/>
    <cellStyle name="Total 6 2 4 3 2 4 2" xfId="30072"/>
    <cellStyle name="Total 6 2 4 3 2 5" xfId="26549"/>
    <cellStyle name="Total 6 2 4 3 2 6" xfId="25920"/>
    <cellStyle name="Total 6 2 4 3 3" xfId="17912"/>
    <cellStyle name="Total 6 2 4 3 3 2" xfId="23472"/>
    <cellStyle name="Total 6 2 4 3 3 2 2" xfId="33152"/>
    <cellStyle name="Total 6 2 4 3 3 3" xfId="21149"/>
    <cellStyle name="Total 6 2 4 3 3 3 2" xfId="30829"/>
    <cellStyle name="Total 6 2 4 3 3 4" xfId="20665"/>
    <cellStyle name="Total 6 2 4 3 3 4 2" xfId="30345"/>
    <cellStyle name="Total 6 2 4 3 3 5" xfId="27596"/>
    <cellStyle name="Total 6 2 4 3 4" xfId="21967"/>
    <cellStyle name="Total 6 2 4 3 4 2" xfId="31647"/>
    <cellStyle name="Total 6 2 4 3 5" xfId="20154"/>
    <cellStyle name="Total 6 2 4 3 5 2" xfId="29834"/>
    <cellStyle name="Total 6 2 4 3 6" xfId="19428"/>
    <cellStyle name="Total 6 2 4 3 6 2" xfId="29108"/>
    <cellStyle name="Total 6 2 4 3 7" xfId="25343"/>
    <cellStyle name="Total 6 2 4 4" xfId="17242"/>
    <cellStyle name="Total 6 2 4 4 2" xfId="22795"/>
    <cellStyle name="Total 6 2 4 4 2 2" xfId="32475"/>
    <cellStyle name="Total 6 2 4 4 3" xfId="21486"/>
    <cellStyle name="Total 6 2 4 4 3 2" xfId="31166"/>
    <cellStyle name="Total 6 2 4 4 4" xfId="19989"/>
    <cellStyle name="Total 6 2 4 4 4 2" xfId="29669"/>
    <cellStyle name="Total 6 2 4 4 5" xfId="26756"/>
    <cellStyle name="Total 6 2 4 4 6" xfId="26371"/>
    <cellStyle name="Total 6 2 4 5" xfId="17208"/>
    <cellStyle name="Total 6 2 4 5 2" xfId="22761"/>
    <cellStyle name="Total 6 2 4 5 2 2" xfId="32441"/>
    <cellStyle name="Total 6 2 4 5 3" xfId="20666"/>
    <cellStyle name="Total 6 2 4 5 3 2" xfId="30346"/>
    <cellStyle name="Total 6 2 4 5 4" xfId="18554"/>
    <cellStyle name="Total 6 2 4 5 4 2" xfId="28234"/>
    <cellStyle name="Total 6 2 4 5 5" xfId="27200"/>
    <cellStyle name="Total 6 2 4 6" xfId="21688"/>
    <cellStyle name="Total 6 2 4 6 2" xfId="31368"/>
    <cellStyle name="Total 6 2 4 7" xfId="20566"/>
    <cellStyle name="Total 6 2 4 7 2" xfId="30246"/>
    <cellStyle name="Total 6 2 4 8" xfId="19046"/>
    <cellStyle name="Total 6 2 4 8 2" xfId="28726"/>
    <cellStyle name="Total 6 2 4 9" xfId="25553"/>
    <cellStyle name="Total 6 2 5" xfId="16115"/>
    <cellStyle name="Total 6 2 5 2" xfId="17462"/>
    <cellStyle name="Total 6 2 5 2 2" xfId="23022"/>
    <cellStyle name="Total 6 2 5 2 2 2" xfId="32702"/>
    <cellStyle name="Total 6 2 5 2 3" xfId="20461"/>
    <cellStyle name="Total 6 2 5 2 3 2" xfId="30141"/>
    <cellStyle name="Total 6 2 5 2 4" xfId="20595"/>
    <cellStyle name="Total 6 2 5 2 4 2" xfId="30275"/>
    <cellStyle name="Total 6 2 5 2 5" xfId="26944"/>
    <cellStyle name="Total 6 2 5 2 6" xfId="25644"/>
    <cellStyle name="Total 6 2 5 3" xfId="18143"/>
    <cellStyle name="Total 6 2 5 3 2" xfId="23703"/>
    <cellStyle name="Total 6 2 5 3 2 2" xfId="33383"/>
    <cellStyle name="Total 6 2 5 3 3" xfId="24469"/>
    <cellStyle name="Total 6 2 5 3 3 2" xfId="34149"/>
    <cellStyle name="Total 6 2 5 3 4" xfId="20020"/>
    <cellStyle name="Total 6 2 5 3 4 2" xfId="29700"/>
    <cellStyle name="Total 6 2 5 3 5" xfId="27827"/>
    <cellStyle name="Total 6 2 5 4" xfId="22198"/>
    <cellStyle name="Total 6 2 5 4 2" xfId="31878"/>
    <cellStyle name="Total 6 2 5 5" xfId="19279"/>
    <cellStyle name="Total 6 2 5 5 2" xfId="28959"/>
    <cellStyle name="Total 6 2 5 6" xfId="24656"/>
    <cellStyle name="Total 6 2 5 6 2" xfId="34336"/>
    <cellStyle name="Total 6 2 5 7" xfId="26294"/>
    <cellStyle name="Total 6 2 6" xfId="16458"/>
    <cellStyle name="Total 6 2 6 2" xfId="16996"/>
    <cellStyle name="Total 6 2 6 2 2" xfId="22549"/>
    <cellStyle name="Total 6 2 6 2 2 2" xfId="32229"/>
    <cellStyle name="Total 6 2 6 2 3" xfId="18954"/>
    <cellStyle name="Total 6 2 6 2 3 2" xfId="28634"/>
    <cellStyle name="Total 6 2 6 2 4" xfId="18547"/>
    <cellStyle name="Total 6 2 6 2 4 2" xfId="28227"/>
    <cellStyle name="Total 6 2 6 2 5" xfId="26531"/>
    <cellStyle name="Total 6 2 6 2 6" xfId="25415"/>
    <cellStyle name="Total 6 2 6 3" xfId="17907"/>
    <cellStyle name="Total 6 2 6 3 2" xfId="23467"/>
    <cellStyle name="Total 6 2 6 3 2 2" xfId="33147"/>
    <cellStyle name="Total 6 2 6 3 3" xfId="23983"/>
    <cellStyle name="Total 6 2 6 3 3 2" xfId="33663"/>
    <cellStyle name="Total 6 2 6 3 4" xfId="20913"/>
    <cellStyle name="Total 6 2 6 3 4 2" xfId="30593"/>
    <cellStyle name="Total 6 2 6 3 5" xfId="27591"/>
    <cellStyle name="Total 6 2 6 4" xfId="21962"/>
    <cellStyle name="Total 6 2 6 4 2" xfId="31642"/>
    <cellStyle name="Total 6 2 6 5" xfId="20791"/>
    <cellStyle name="Total 6 2 6 5 2" xfId="30471"/>
    <cellStyle name="Total 6 2 6 6" xfId="20236"/>
    <cellStyle name="Total 6 2 6 6 2" xfId="29916"/>
    <cellStyle name="Total 6 2 6 7" xfId="25878"/>
    <cellStyle name="Total 6 2 7" xfId="17187"/>
    <cellStyle name="Total 6 2 7 2" xfId="22740"/>
    <cellStyle name="Total 6 2 7 2 2" xfId="32420"/>
    <cellStyle name="Total 6 2 7 3" xfId="20375"/>
    <cellStyle name="Total 6 2 7 3 2" xfId="30055"/>
    <cellStyle name="Total 6 2 7 4" xfId="22849"/>
    <cellStyle name="Total 6 2 7 4 2" xfId="32529"/>
    <cellStyle name="Total 6 2 7 5" xfId="26708"/>
    <cellStyle name="Total 6 2 7 6" xfId="27184"/>
    <cellStyle name="Total 6 2 8" xfId="17330"/>
    <cellStyle name="Total 6 2 8 2" xfId="22890"/>
    <cellStyle name="Total 6 2 8 2 2" xfId="32570"/>
    <cellStyle name="Total 6 2 8 3" xfId="19430"/>
    <cellStyle name="Total 6 2 8 3 2" xfId="29110"/>
    <cellStyle name="Total 6 2 8 4" xfId="24637"/>
    <cellStyle name="Total 6 2 8 4 2" xfId="34317"/>
    <cellStyle name="Total 6 2 8 5" xfId="27182"/>
    <cellStyle name="Total 6 2 9" xfId="21683"/>
    <cellStyle name="Total 6 2 9 2" xfId="31363"/>
    <cellStyle name="Total 6 3" xfId="16031"/>
    <cellStyle name="Total 6 3 10" xfId="25961"/>
    <cellStyle name="Total 6 3 2" xfId="16303"/>
    <cellStyle name="Total 6 3 2 2" xfId="16773"/>
    <cellStyle name="Total 6 3 2 2 2" xfId="17643"/>
    <cellStyle name="Total 6 3 2 2 2 2" xfId="23203"/>
    <cellStyle name="Total 6 3 2 2 2 2 2" xfId="32883"/>
    <cellStyle name="Total 6 3 2 2 2 3" xfId="19832"/>
    <cellStyle name="Total 6 3 2 2 2 3 2" xfId="29512"/>
    <cellStyle name="Total 6 3 2 2 2 4" xfId="19263"/>
    <cellStyle name="Total 6 3 2 2 2 4 2" xfId="28943"/>
    <cellStyle name="Total 6 3 2 2 2 5" xfId="27125"/>
    <cellStyle name="Total 6 3 2 2 2 6" xfId="27327"/>
    <cellStyle name="Total 6 3 2 2 3" xfId="18324"/>
    <cellStyle name="Total 6 3 2 2 3 2" xfId="23884"/>
    <cellStyle name="Total 6 3 2 2 3 2 2" xfId="33564"/>
    <cellStyle name="Total 6 3 2 2 3 3" xfId="24584"/>
    <cellStyle name="Total 6 3 2 2 3 3 2" xfId="34264"/>
    <cellStyle name="Total 6 3 2 2 3 4" xfId="20889"/>
    <cellStyle name="Total 6 3 2 2 3 4 2" xfId="30569"/>
    <cellStyle name="Total 6 3 2 2 3 5" xfId="28008"/>
    <cellStyle name="Total 6 3 2 2 4" xfId="22379"/>
    <cellStyle name="Total 6 3 2 2 4 2" xfId="32059"/>
    <cellStyle name="Total 6 3 2 2 5" xfId="18959"/>
    <cellStyle name="Total 6 3 2 2 5 2" xfId="28639"/>
    <cellStyle name="Total 6 3 2 2 6" xfId="20631"/>
    <cellStyle name="Total 6 3 2 2 6 2" xfId="30311"/>
    <cellStyle name="Total 6 3 2 2 7" xfId="25333"/>
    <cellStyle name="Total 6 3 2 3" xfId="16639"/>
    <cellStyle name="Total 6 3 2 3 2" xfId="17407"/>
    <cellStyle name="Total 6 3 2 3 2 2" xfId="22967"/>
    <cellStyle name="Total 6 3 2 3 2 2 2" xfId="32647"/>
    <cellStyle name="Total 6 3 2 3 2 3" xfId="20035"/>
    <cellStyle name="Total 6 3 2 3 2 3 2" xfId="29715"/>
    <cellStyle name="Total 6 3 2 3 2 4" xfId="20275"/>
    <cellStyle name="Total 6 3 2 3 2 4 2" xfId="29955"/>
    <cellStyle name="Total 6 3 2 3 2 5" xfId="26889"/>
    <cellStyle name="Total 6 3 2 3 2 6" xfId="25114"/>
    <cellStyle name="Total 6 3 2 3 3" xfId="18088"/>
    <cellStyle name="Total 6 3 2 3 3 2" xfId="23648"/>
    <cellStyle name="Total 6 3 2 3 3 2 2" xfId="33328"/>
    <cellStyle name="Total 6 3 2 3 3 3" xfId="24354"/>
    <cellStyle name="Total 6 3 2 3 3 3 2" xfId="34034"/>
    <cellStyle name="Total 6 3 2 3 3 4" xfId="19728"/>
    <cellStyle name="Total 6 3 2 3 3 4 2" xfId="29408"/>
    <cellStyle name="Total 6 3 2 3 3 5" xfId="27772"/>
    <cellStyle name="Total 6 3 2 3 4" xfId="22143"/>
    <cellStyle name="Total 6 3 2 3 4 2" xfId="31823"/>
    <cellStyle name="Total 6 3 2 3 5" xfId="18955"/>
    <cellStyle name="Total 6 3 2 3 5 2" xfId="28635"/>
    <cellStyle name="Total 6 3 2 3 6" xfId="19824"/>
    <cellStyle name="Total 6 3 2 3 6 2" xfId="29504"/>
    <cellStyle name="Total 6 3 2 3 7" xfId="25949"/>
    <cellStyle name="Total 6 3 2 4" xfId="17274"/>
    <cellStyle name="Total 6 3 2 4 2" xfId="22827"/>
    <cellStyle name="Total 6 3 2 4 2 2" xfId="32507"/>
    <cellStyle name="Total 6 3 2 4 3" xfId="19985"/>
    <cellStyle name="Total 6 3 2 4 3 2" xfId="29665"/>
    <cellStyle name="Total 6 3 2 4 4" xfId="18461"/>
    <cellStyle name="Total 6 3 2 4 4 2" xfId="28141"/>
    <cellStyle name="Total 6 3 2 4 5" xfId="26779"/>
    <cellStyle name="Total 6 3 2 4 6" xfId="27204"/>
    <cellStyle name="Total 6 3 2 5" xfId="17818"/>
    <cellStyle name="Total 6 3 2 5 2" xfId="23378"/>
    <cellStyle name="Total 6 3 2 5 2 2" xfId="33058"/>
    <cellStyle name="Total 6 3 2 5 3" xfId="21002"/>
    <cellStyle name="Total 6 3 2 5 3 2" xfId="30682"/>
    <cellStyle name="Total 6 3 2 5 4" xfId="18900"/>
    <cellStyle name="Total 6 3 2 5 4 2" xfId="28580"/>
    <cellStyle name="Total 6 3 2 5 5" xfId="27502"/>
    <cellStyle name="Total 6 3 2 6" xfId="21873"/>
    <cellStyle name="Total 6 3 2 6 2" xfId="31553"/>
    <cellStyle name="Total 6 3 2 7" xfId="19594"/>
    <cellStyle name="Total 6 3 2 7 2" xfId="29274"/>
    <cellStyle name="Total 6 3 2 8" xfId="19616"/>
    <cellStyle name="Total 6 3 2 8 2" xfId="29296"/>
    <cellStyle name="Total 6 3 2 9" xfId="25857"/>
    <cellStyle name="Total 6 3 3" xfId="16195"/>
    <cellStyle name="Total 6 3 3 2" xfId="17535"/>
    <cellStyle name="Total 6 3 3 2 2" xfId="23095"/>
    <cellStyle name="Total 6 3 3 2 2 2" xfId="32775"/>
    <cellStyle name="Total 6 3 3 2 3" xfId="20104"/>
    <cellStyle name="Total 6 3 3 2 3 2" xfId="29784"/>
    <cellStyle name="Total 6 3 3 2 4" xfId="24961"/>
    <cellStyle name="Total 6 3 3 2 4 2" xfId="34641"/>
    <cellStyle name="Total 6 3 3 2 5" xfId="27017"/>
    <cellStyle name="Total 6 3 3 2 6" xfId="25662"/>
    <cellStyle name="Total 6 3 3 3" xfId="18216"/>
    <cellStyle name="Total 6 3 3 3 2" xfId="23776"/>
    <cellStyle name="Total 6 3 3 3 2 2" xfId="33456"/>
    <cellStyle name="Total 6 3 3 3 3" xfId="24162"/>
    <cellStyle name="Total 6 3 3 3 3 2" xfId="33842"/>
    <cellStyle name="Total 6 3 3 3 4" xfId="24794"/>
    <cellStyle name="Total 6 3 3 3 4 2" xfId="34474"/>
    <cellStyle name="Total 6 3 3 3 5" xfId="27900"/>
    <cellStyle name="Total 6 3 3 4" xfId="22271"/>
    <cellStyle name="Total 6 3 3 4 2" xfId="31951"/>
    <cellStyle name="Total 6 3 3 5" xfId="19565"/>
    <cellStyle name="Total 6 3 3 5 2" xfId="29245"/>
    <cellStyle name="Total 6 3 3 6" xfId="24134"/>
    <cellStyle name="Total 6 3 3 6 2" xfId="33814"/>
    <cellStyle name="Total 6 3 3 7" xfId="26205"/>
    <cellStyle name="Total 6 3 4" xfId="16531"/>
    <cellStyle name="Total 6 3 4 2" xfId="16889"/>
    <cellStyle name="Total 6 3 4 2 2" xfId="22442"/>
    <cellStyle name="Total 6 3 4 2 2 2" xfId="32122"/>
    <cellStyle name="Total 6 3 4 2 3" xfId="18975"/>
    <cellStyle name="Total 6 3 4 2 3 2" xfId="28655"/>
    <cellStyle name="Total 6 3 4 2 4" xfId="24347"/>
    <cellStyle name="Total 6 3 4 2 4 2" xfId="34027"/>
    <cellStyle name="Total 6 3 4 2 5" xfId="26424"/>
    <cellStyle name="Total 6 3 4 2 6" xfId="26155"/>
    <cellStyle name="Total 6 3 4 3" xfId="17980"/>
    <cellStyle name="Total 6 3 4 3 2" xfId="23540"/>
    <cellStyle name="Total 6 3 4 3 2 2" xfId="33220"/>
    <cellStyle name="Total 6 3 4 3 3" xfId="20975"/>
    <cellStyle name="Total 6 3 4 3 3 2" xfId="30655"/>
    <cellStyle name="Total 6 3 4 3 4" xfId="25019"/>
    <cellStyle name="Total 6 3 4 3 4 2" xfId="34699"/>
    <cellStyle name="Total 6 3 4 3 5" xfId="27664"/>
    <cellStyle name="Total 6 3 4 4" xfId="22035"/>
    <cellStyle name="Total 6 3 4 4 2" xfId="31715"/>
    <cellStyle name="Total 6 3 4 5" xfId="20318"/>
    <cellStyle name="Total 6 3 4 5 2" xfId="29998"/>
    <cellStyle name="Total 6 3 4 6" xfId="24184"/>
    <cellStyle name="Total 6 3 4 6 2" xfId="33864"/>
    <cellStyle name="Total 6 3 4 7" xfId="26093"/>
    <cellStyle name="Total 6 3 5" xfId="17117"/>
    <cellStyle name="Total 6 3 5 2" xfId="22670"/>
    <cellStyle name="Total 6 3 5 2 2" xfId="32350"/>
    <cellStyle name="Total 6 3 5 3" xfId="21605"/>
    <cellStyle name="Total 6 3 5 3 2" xfId="31285"/>
    <cellStyle name="Total 6 3 5 4" xfId="20647"/>
    <cellStyle name="Total 6 3 5 4 2" xfId="30327"/>
    <cellStyle name="Total 6 3 5 5" xfId="26644"/>
    <cellStyle name="Total 6 3 5 6" xfId="26010"/>
    <cellStyle name="Total 6 3 6" xfId="17710"/>
    <cellStyle name="Total 6 3 6 2" xfId="23270"/>
    <cellStyle name="Total 6 3 6 2 2" xfId="32950"/>
    <cellStyle name="Total 6 3 6 3" xfId="20669"/>
    <cellStyle name="Total 6 3 6 3 2" xfId="30349"/>
    <cellStyle name="Total 6 3 6 4" xfId="25001"/>
    <cellStyle name="Total 6 3 6 4 2" xfId="34681"/>
    <cellStyle name="Total 6 3 6 5" xfId="27394"/>
    <cellStyle name="Total 6 3 7" xfId="21761"/>
    <cellStyle name="Total 6 3 7 2" xfId="31441"/>
    <cellStyle name="Total 6 3 8" xfId="19865"/>
    <cellStyle name="Total 6 3 8 2" xfId="29545"/>
    <cellStyle name="Total 6 3 9" xfId="18464"/>
    <cellStyle name="Total 6 3 9 2" xfId="28144"/>
    <cellStyle name="Total 6 4" xfId="16178"/>
    <cellStyle name="Total 6 4 2" xfId="16699"/>
    <cellStyle name="Total 6 4 2 2" xfId="17518"/>
    <cellStyle name="Total 6 4 2 2 2" xfId="23078"/>
    <cellStyle name="Total 6 4 2 2 2 2" xfId="32758"/>
    <cellStyle name="Total 6 4 2 2 3" xfId="19262"/>
    <cellStyle name="Total 6 4 2 2 3 2" xfId="28942"/>
    <cellStyle name="Total 6 4 2 2 4" xfId="19735"/>
    <cellStyle name="Total 6 4 2 2 4 2" xfId="29415"/>
    <cellStyle name="Total 6 4 2 2 5" xfId="27000"/>
    <cellStyle name="Total 6 4 2 2 6" xfId="25088"/>
    <cellStyle name="Total 6 4 2 3" xfId="18199"/>
    <cellStyle name="Total 6 4 2 3 2" xfId="23759"/>
    <cellStyle name="Total 6 4 2 3 2 2" xfId="33439"/>
    <cellStyle name="Total 6 4 2 3 3" xfId="18515"/>
    <cellStyle name="Total 6 4 2 3 3 2" xfId="28195"/>
    <cellStyle name="Total 6 4 2 3 4" xfId="24612"/>
    <cellStyle name="Total 6 4 2 3 4 2" xfId="34292"/>
    <cellStyle name="Total 6 4 2 3 5" xfId="27883"/>
    <cellStyle name="Total 6 4 2 4" xfId="22254"/>
    <cellStyle name="Total 6 4 2 4 2" xfId="31934"/>
    <cellStyle name="Total 6 4 2 5" xfId="18834"/>
    <cellStyle name="Total 6 4 2 5 2" xfId="28514"/>
    <cellStyle name="Total 6 4 2 6" xfId="20935"/>
    <cellStyle name="Total 6 4 2 6 2" xfId="30615"/>
    <cellStyle name="Total 6 4 2 7" xfId="26248"/>
    <cellStyle name="Total 6 4 3" xfId="16514"/>
    <cellStyle name="Total 6 4 3 2" xfId="17149"/>
    <cellStyle name="Total 6 4 3 2 2" xfId="22702"/>
    <cellStyle name="Total 6 4 3 2 2 2" xfId="32382"/>
    <cellStyle name="Total 6 4 3 2 3" xfId="24376"/>
    <cellStyle name="Total 6 4 3 2 3 2" xfId="34056"/>
    <cellStyle name="Total 6 4 3 2 4" xfId="21591"/>
    <cellStyle name="Total 6 4 3 2 4 2" xfId="31271"/>
    <cellStyle name="Total 6 4 3 2 5" xfId="26675"/>
    <cellStyle name="Total 6 4 3 2 6" xfId="25139"/>
    <cellStyle name="Total 6 4 3 3" xfId="17963"/>
    <cellStyle name="Total 6 4 3 3 2" xfId="23523"/>
    <cellStyle name="Total 6 4 3 3 2 2" xfId="33203"/>
    <cellStyle name="Total 6 4 3 3 3" xfId="18638"/>
    <cellStyle name="Total 6 4 3 3 3 2" xfId="28318"/>
    <cellStyle name="Total 6 4 3 3 4" xfId="19277"/>
    <cellStyle name="Total 6 4 3 3 4 2" xfId="28957"/>
    <cellStyle name="Total 6 4 3 3 5" xfId="27647"/>
    <cellStyle name="Total 6 4 3 4" xfId="22018"/>
    <cellStyle name="Total 6 4 3 4 2" xfId="31698"/>
    <cellStyle name="Total 6 4 3 5" xfId="21625"/>
    <cellStyle name="Total 6 4 3 5 2" xfId="31305"/>
    <cellStyle name="Total 6 4 3 6" xfId="20641"/>
    <cellStyle name="Total 6 4 3 6 2" xfId="30321"/>
    <cellStyle name="Total 6 4 3 7" xfId="26192"/>
    <cellStyle name="Total 6 4 4" xfId="17238"/>
    <cellStyle name="Total 6 4 4 2" xfId="22791"/>
    <cellStyle name="Total 6 4 4 2 2" xfId="32471"/>
    <cellStyle name="Total 6 4 4 3" xfId="21228"/>
    <cellStyle name="Total 6 4 4 3 2" xfId="30908"/>
    <cellStyle name="Total 6 4 4 4" xfId="18789"/>
    <cellStyle name="Total 6 4 4 4 2" xfId="28469"/>
    <cellStyle name="Total 6 4 4 5" xfId="26752"/>
    <cellStyle name="Total 6 4 4 6" xfId="27216"/>
    <cellStyle name="Total 6 4 5" xfId="17693"/>
    <cellStyle name="Total 6 4 5 2" xfId="23253"/>
    <cellStyle name="Total 6 4 5 2 2" xfId="32933"/>
    <cellStyle name="Total 6 4 5 3" xfId="20985"/>
    <cellStyle name="Total 6 4 5 3 2" xfId="30665"/>
    <cellStyle name="Total 6 4 5 4" xfId="19683"/>
    <cellStyle name="Total 6 4 5 4 2" xfId="29363"/>
    <cellStyle name="Total 6 4 5 5" xfId="27377"/>
    <cellStyle name="Total 6 4 6" xfId="21744"/>
    <cellStyle name="Total 6 4 6 2" xfId="31424"/>
    <cellStyle name="Total 6 4 7" xfId="18771"/>
    <cellStyle name="Total 6 4 7 2" xfId="28451"/>
    <cellStyle name="Total 6 4 8" xfId="20357"/>
    <cellStyle name="Total 6 4 8 2" xfId="30037"/>
    <cellStyle name="Total 6 4 9" xfId="25370"/>
    <cellStyle name="Total 6 5" xfId="16424"/>
    <cellStyle name="Total 6 5 2" xfId="16970"/>
    <cellStyle name="Total 6 5 2 2" xfId="22523"/>
    <cellStyle name="Total 6 5 2 2 2" xfId="32203"/>
    <cellStyle name="Total 6 5 2 3" xfId="21507"/>
    <cellStyle name="Total 6 5 2 3 2" xfId="31187"/>
    <cellStyle name="Total 6 5 2 4" xfId="24919"/>
    <cellStyle name="Total 6 5 2 4 2" xfId="34599"/>
    <cellStyle name="Total 6 5 2 5" xfId="26505"/>
    <cellStyle name="Total 6 5 2 6" xfId="25588"/>
    <cellStyle name="Total 6 5 3" xfId="17873"/>
    <cellStyle name="Total 6 5 3 2" xfId="23433"/>
    <cellStyle name="Total 6 5 3 2 2" xfId="33113"/>
    <cellStyle name="Total 6 5 3 3" xfId="21020"/>
    <cellStyle name="Total 6 5 3 3 2" xfId="30700"/>
    <cellStyle name="Total 6 5 3 4" xfId="18918"/>
    <cellStyle name="Total 6 5 3 4 2" xfId="28598"/>
    <cellStyle name="Total 6 5 3 5" xfId="27557"/>
    <cellStyle name="Total 6 5 4" xfId="21928"/>
    <cellStyle name="Total 6 5 4 2" xfId="31608"/>
    <cellStyle name="Total 6 5 5" xfId="18956"/>
    <cellStyle name="Total 6 5 5 2" xfId="28636"/>
    <cellStyle name="Total 6 5 6" xfId="19009"/>
    <cellStyle name="Total 6 5 6 2" xfId="28689"/>
    <cellStyle name="Total 6 5 7" xfId="25386"/>
    <cellStyle name="Total 6 6" xfId="24020"/>
    <cellStyle name="Total 6 6 2" xfId="33700"/>
    <cellStyle name="Total 7" xfId="170"/>
    <cellStyle name="Total 7 2" xfId="15965"/>
    <cellStyle name="Total 7 2 10" xfId="21229"/>
    <cellStyle name="Total 7 2 10 2" xfId="30909"/>
    <cellStyle name="Total 7 2 11" xfId="19312"/>
    <cellStyle name="Total 7 2 11 2" xfId="28992"/>
    <cellStyle name="Total 7 2 12" xfId="26292"/>
    <cellStyle name="Total 7 2 2" xfId="16057"/>
    <cellStyle name="Total 7 2 2 10" xfId="25971"/>
    <cellStyle name="Total 7 2 2 2" xfId="16311"/>
    <cellStyle name="Total 7 2 2 2 2" xfId="16781"/>
    <cellStyle name="Total 7 2 2 2 2 2" xfId="17651"/>
    <cellStyle name="Total 7 2 2 2 2 2 2" xfId="23211"/>
    <cellStyle name="Total 7 2 2 2 2 2 2 2" xfId="32891"/>
    <cellStyle name="Total 7 2 2 2 2 2 3" xfId="20137"/>
    <cellStyle name="Total 7 2 2 2 2 2 3 2" xfId="29817"/>
    <cellStyle name="Total 7 2 2 2 2 2 4" xfId="20901"/>
    <cellStyle name="Total 7 2 2 2 2 2 4 2" xfId="30581"/>
    <cellStyle name="Total 7 2 2 2 2 2 5" xfId="27133"/>
    <cellStyle name="Total 7 2 2 2 2 2 6" xfId="27335"/>
    <cellStyle name="Total 7 2 2 2 2 3" xfId="18332"/>
    <cellStyle name="Total 7 2 2 2 2 3 2" xfId="23892"/>
    <cellStyle name="Total 7 2 2 2 2 3 2 2" xfId="33572"/>
    <cellStyle name="Total 7 2 2 2 2 3 3" xfId="24592"/>
    <cellStyle name="Total 7 2 2 2 2 3 3 2" xfId="34272"/>
    <cellStyle name="Total 7 2 2 2 2 3 4" xfId="24204"/>
    <cellStyle name="Total 7 2 2 2 2 3 4 2" xfId="33884"/>
    <cellStyle name="Total 7 2 2 2 2 3 5" xfId="28016"/>
    <cellStyle name="Total 7 2 2 2 2 4" xfId="22387"/>
    <cellStyle name="Total 7 2 2 2 2 4 2" xfId="32067"/>
    <cellStyle name="Total 7 2 2 2 2 5" xfId="19933"/>
    <cellStyle name="Total 7 2 2 2 2 5 2" xfId="29613"/>
    <cellStyle name="Total 7 2 2 2 2 6" xfId="23957"/>
    <cellStyle name="Total 7 2 2 2 2 6 2" xfId="33637"/>
    <cellStyle name="Total 7 2 2 2 2 7" xfId="26033"/>
    <cellStyle name="Total 7 2 2 2 3" xfId="16647"/>
    <cellStyle name="Total 7 2 2 2 3 2" xfId="17415"/>
    <cellStyle name="Total 7 2 2 2 3 2 2" xfId="22975"/>
    <cellStyle name="Total 7 2 2 2 3 2 2 2" xfId="32655"/>
    <cellStyle name="Total 7 2 2 2 3 2 3" xfId="20680"/>
    <cellStyle name="Total 7 2 2 2 3 2 3 2" xfId="30360"/>
    <cellStyle name="Total 7 2 2 2 3 2 4" xfId="19387"/>
    <cellStyle name="Total 7 2 2 2 3 2 4 2" xfId="29067"/>
    <cellStyle name="Total 7 2 2 2 3 2 5" xfId="26897"/>
    <cellStyle name="Total 7 2 2 2 3 2 6" xfId="25312"/>
    <cellStyle name="Total 7 2 2 2 3 3" xfId="18096"/>
    <cellStyle name="Total 7 2 2 2 3 3 2" xfId="23656"/>
    <cellStyle name="Total 7 2 2 2 3 3 2 2" xfId="33336"/>
    <cellStyle name="Total 7 2 2 2 3 3 3" xfId="20609"/>
    <cellStyle name="Total 7 2 2 2 3 3 3 2" xfId="30289"/>
    <cellStyle name="Total 7 2 2 2 3 3 4" xfId="18619"/>
    <cellStyle name="Total 7 2 2 2 3 3 4 2" xfId="28299"/>
    <cellStyle name="Total 7 2 2 2 3 3 5" xfId="27780"/>
    <cellStyle name="Total 7 2 2 2 3 4" xfId="22151"/>
    <cellStyle name="Total 7 2 2 2 3 4 2" xfId="31831"/>
    <cellStyle name="Total 7 2 2 2 3 5" xfId="19360"/>
    <cellStyle name="Total 7 2 2 2 3 5 2" xfId="29040"/>
    <cellStyle name="Total 7 2 2 2 3 6" xfId="25005"/>
    <cellStyle name="Total 7 2 2 2 3 6 2" xfId="34685"/>
    <cellStyle name="Total 7 2 2 2 3 7" xfId="26273"/>
    <cellStyle name="Total 7 2 2 2 4" xfId="16866"/>
    <cellStyle name="Total 7 2 2 2 4 2" xfId="22419"/>
    <cellStyle name="Total 7 2 2 2 4 2 2" xfId="32099"/>
    <cellStyle name="Total 7 2 2 2 4 3" xfId="20027"/>
    <cellStyle name="Total 7 2 2 2 4 3 2" xfId="29707"/>
    <cellStyle name="Total 7 2 2 2 4 4" xfId="20246"/>
    <cellStyle name="Total 7 2 2 2 4 4 2" xfId="29926"/>
    <cellStyle name="Total 7 2 2 2 4 5" xfId="26401"/>
    <cellStyle name="Total 7 2 2 2 4 6" xfId="25802"/>
    <cellStyle name="Total 7 2 2 2 5" xfId="17826"/>
    <cellStyle name="Total 7 2 2 2 5 2" xfId="23386"/>
    <cellStyle name="Total 7 2 2 2 5 2 2" xfId="33066"/>
    <cellStyle name="Total 7 2 2 2 5 3" xfId="24031"/>
    <cellStyle name="Total 7 2 2 2 5 3 2" xfId="33711"/>
    <cellStyle name="Total 7 2 2 2 5 4" xfId="20311"/>
    <cellStyle name="Total 7 2 2 2 5 4 2" xfId="29991"/>
    <cellStyle name="Total 7 2 2 2 5 5" xfId="27510"/>
    <cellStyle name="Total 7 2 2 2 6" xfId="21881"/>
    <cellStyle name="Total 7 2 2 2 6 2" xfId="31561"/>
    <cellStyle name="Total 7 2 2 2 7" xfId="19032"/>
    <cellStyle name="Total 7 2 2 2 7 2" xfId="28712"/>
    <cellStyle name="Total 7 2 2 2 8" xfId="24679"/>
    <cellStyle name="Total 7 2 2 2 8 2" xfId="34359"/>
    <cellStyle name="Total 7 2 2 2 9" xfId="26181"/>
    <cellStyle name="Total 7 2 2 3" xfId="16246"/>
    <cellStyle name="Total 7 2 2 3 2" xfId="17586"/>
    <cellStyle name="Total 7 2 2 3 2 2" xfId="23146"/>
    <cellStyle name="Total 7 2 2 3 2 2 2" xfId="32826"/>
    <cellStyle name="Total 7 2 2 3 2 3" xfId="24189"/>
    <cellStyle name="Total 7 2 2 3 2 3 2" xfId="33869"/>
    <cellStyle name="Total 7 2 2 3 2 4" xfId="19035"/>
    <cellStyle name="Total 7 2 2 3 2 4 2" xfId="28715"/>
    <cellStyle name="Total 7 2 2 3 2 5" xfId="27068"/>
    <cellStyle name="Total 7 2 2 3 2 6" xfId="27270"/>
    <cellStyle name="Total 7 2 2 3 3" xfId="18267"/>
    <cellStyle name="Total 7 2 2 3 3 2" xfId="23827"/>
    <cellStyle name="Total 7 2 2 3 3 2 2" xfId="33507"/>
    <cellStyle name="Total 7 2 2 3 3 3" xfId="24507"/>
    <cellStyle name="Total 7 2 2 3 3 3 2" xfId="34187"/>
    <cellStyle name="Total 7 2 2 3 3 4" xfId="25006"/>
    <cellStyle name="Total 7 2 2 3 3 4 2" xfId="34686"/>
    <cellStyle name="Total 7 2 2 3 3 5" xfId="27951"/>
    <cellStyle name="Total 7 2 2 3 4" xfId="22322"/>
    <cellStyle name="Total 7 2 2 3 4 2" xfId="32002"/>
    <cellStyle name="Total 7 2 2 3 5" xfId="19475"/>
    <cellStyle name="Total 7 2 2 3 5 2" xfId="29155"/>
    <cellStyle name="Total 7 2 2 3 6" xfId="21484"/>
    <cellStyle name="Total 7 2 2 3 6 2" xfId="31164"/>
    <cellStyle name="Total 7 2 2 3 7" xfId="25720"/>
    <cellStyle name="Total 7 2 2 4" xfId="16582"/>
    <cellStyle name="Total 7 2 2 4 2" xfId="17350"/>
    <cellStyle name="Total 7 2 2 4 2 2" xfId="22910"/>
    <cellStyle name="Total 7 2 2 4 2 2 2" xfId="32590"/>
    <cellStyle name="Total 7 2 2 4 2 3" xfId="19531"/>
    <cellStyle name="Total 7 2 2 4 2 3 2" xfId="29211"/>
    <cellStyle name="Total 7 2 2 4 2 4" xfId="20635"/>
    <cellStyle name="Total 7 2 2 4 2 4 2" xfId="30315"/>
    <cellStyle name="Total 7 2 2 4 2 5" xfId="26832"/>
    <cellStyle name="Total 7 2 2 4 2 6" xfId="25057"/>
    <cellStyle name="Total 7 2 2 4 3" xfId="18031"/>
    <cellStyle name="Total 7 2 2 4 3 2" xfId="23591"/>
    <cellStyle name="Total 7 2 2 4 3 2 2" xfId="33271"/>
    <cellStyle name="Total 7 2 2 4 3 3" xfId="18695"/>
    <cellStyle name="Total 7 2 2 4 3 3 2" xfId="28375"/>
    <cellStyle name="Total 7 2 2 4 3 4" xfId="19987"/>
    <cellStyle name="Total 7 2 2 4 3 4 2" xfId="29667"/>
    <cellStyle name="Total 7 2 2 4 3 5" xfId="27715"/>
    <cellStyle name="Total 7 2 2 4 4" xfId="22086"/>
    <cellStyle name="Total 7 2 2 4 4 2" xfId="31766"/>
    <cellStyle name="Total 7 2 2 4 5" xfId="20882"/>
    <cellStyle name="Total 7 2 2 4 5 2" xfId="30562"/>
    <cellStyle name="Total 7 2 2 4 6" xfId="21550"/>
    <cellStyle name="Total 7 2 2 4 6 2" xfId="31230"/>
    <cellStyle name="Total 7 2 2 4 7" xfId="25401"/>
    <cellStyle name="Total 7 2 2 5" xfId="16944"/>
    <cellStyle name="Total 7 2 2 5 2" xfId="22497"/>
    <cellStyle name="Total 7 2 2 5 2 2" xfId="32177"/>
    <cellStyle name="Total 7 2 2 5 3" xfId="18468"/>
    <cellStyle name="Total 7 2 2 5 3 2" xfId="28148"/>
    <cellStyle name="Total 7 2 2 5 4" xfId="20672"/>
    <cellStyle name="Total 7 2 2 5 4 2" xfId="30352"/>
    <cellStyle name="Total 7 2 2 5 5" xfId="26479"/>
    <cellStyle name="Total 7 2 2 5 6" xfId="25842"/>
    <cellStyle name="Total 7 2 2 6" xfId="17761"/>
    <cellStyle name="Total 7 2 2 6 2" xfId="23321"/>
    <cellStyle name="Total 7 2 2 6 2 2" xfId="33001"/>
    <cellStyle name="Total 7 2 2 6 3" xfId="19506"/>
    <cellStyle name="Total 7 2 2 6 3 2" xfId="29186"/>
    <cellStyle name="Total 7 2 2 6 4" xfId="20737"/>
    <cellStyle name="Total 7 2 2 6 4 2" xfId="30417"/>
    <cellStyle name="Total 7 2 2 6 5" xfId="27445"/>
    <cellStyle name="Total 7 2 2 7" xfId="21814"/>
    <cellStyle name="Total 7 2 2 7 2" xfId="31494"/>
    <cellStyle name="Total 7 2 2 8" xfId="24426"/>
    <cellStyle name="Total 7 2 2 8 2" xfId="34106"/>
    <cellStyle name="Total 7 2 2 9" xfId="25033"/>
    <cellStyle name="Total 7 2 2 9 2" xfId="34713"/>
    <cellStyle name="Total 7 2 3" xfId="16216"/>
    <cellStyle name="Total 7 2 3 2" xfId="16716"/>
    <cellStyle name="Total 7 2 3 2 2" xfId="17556"/>
    <cellStyle name="Total 7 2 3 2 2 2" xfId="23116"/>
    <cellStyle name="Total 7 2 3 2 2 2 2" xfId="32796"/>
    <cellStyle name="Total 7 2 3 2 2 3" xfId="20286"/>
    <cellStyle name="Total 7 2 3 2 2 3 2" xfId="29966"/>
    <cellStyle name="Total 7 2 3 2 2 4" xfId="18922"/>
    <cellStyle name="Total 7 2 3 2 2 4 2" xfId="28602"/>
    <cellStyle name="Total 7 2 3 2 2 5" xfId="27038"/>
    <cellStyle name="Total 7 2 3 2 2 6" xfId="27240"/>
    <cellStyle name="Total 7 2 3 2 3" xfId="18237"/>
    <cellStyle name="Total 7 2 3 2 3 2" xfId="23797"/>
    <cellStyle name="Total 7 2 3 2 3 2 2" xfId="33477"/>
    <cellStyle name="Total 7 2 3 2 3 3" xfId="24080"/>
    <cellStyle name="Total 7 2 3 2 3 3 2" xfId="33760"/>
    <cellStyle name="Total 7 2 3 2 3 4" xfId="20454"/>
    <cellStyle name="Total 7 2 3 2 3 4 2" xfId="30134"/>
    <cellStyle name="Total 7 2 3 2 3 5" xfId="27921"/>
    <cellStyle name="Total 7 2 3 2 4" xfId="22292"/>
    <cellStyle name="Total 7 2 3 2 4 2" xfId="31972"/>
    <cellStyle name="Total 7 2 3 2 5" xfId="18699"/>
    <cellStyle name="Total 7 2 3 2 5 2" xfId="28379"/>
    <cellStyle name="Total 7 2 3 2 6" xfId="20523"/>
    <cellStyle name="Total 7 2 3 2 6 2" xfId="30203"/>
    <cellStyle name="Total 7 2 3 2 7" xfId="26039"/>
    <cellStyle name="Total 7 2 3 3" xfId="16552"/>
    <cellStyle name="Total 7 2 3 3 2" xfId="16896"/>
    <cellStyle name="Total 7 2 3 3 2 2" xfId="22449"/>
    <cellStyle name="Total 7 2 3 3 2 2 2" xfId="32129"/>
    <cellStyle name="Total 7 2 3 3 2 3" xfId="18833"/>
    <cellStyle name="Total 7 2 3 3 2 3 2" xfId="28513"/>
    <cellStyle name="Total 7 2 3 3 2 4" xfId="18940"/>
    <cellStyle name="Total 7 2 3 3 2 4 2" xfId="28620"/>
    <cellStyle name="Total 7 2 3 3 2 5" xfId="26431"/>
    <cellStyle name="Total 7 2 3 3 2 6" xfId="26213"/>
    <cellStyle name="Total 7 2 3 3 3" xfId="18001"/>
    <cellStyle name="Total 7 2 3 3 3 2" xfId="23561"/>
    <cellStyle name="Total 7 2 3 3 3 2 2" xfId="33241"/>
    <cellStyle name="Total 7 2 3 3 3 3" xfId="19489"/>
    <cellStyle name="Total 7 2 3 3 3 3 2" xfId="29169"/>
    <cellStyle name="Total 7 2 3 3 3 4" xfId="25043"/>
    <cellStyle name="Total 7 2 3 3 3 4 2" xfId="34723"/>
    <cellStyle name="Total 7 2 3 3 3 5" xfId="27685"/>
    <cellStyle name="Total 7 2 3 3 4" xfId="22056"/>
    <cellStyle name="Total 7 2 3 3 4 2" xfId="31736"/>
    <cellStyle name="Total 7 2 3 3 5" xfId="20971"/>
    <cellStyle name="Total 7 2 3 3 5 2" xfId="30651"/>
    <cellStyle name="Total 7 2 3 3 6" xfId="24892"/>
    <cellStyle name="Total 7 2 3 3 6 2" xfId="34572"/>
    <cellStyle name="Total 7 2 3 3 7" xfId="26275"/>
    <cellStyle name="Total 7 2 3 4" xfId="17245"/>
    <cellStyle name="Total 7 2 3 4 2" xfId="22798"/>
    <cellStyle name="Total 7 2 3 4 2 2" xfId="32478"/>
    <cellStyle name="Total 7 2 3 4 3" xfId="21023"/>
    <cellStyle name="Total 7 2 3 4 3 2" xfId="30703"/>
    <cellStyle name="Total 7 2 3 4 4" xfId="20967"/>
    <cellStyle name="Total 7 2 3 4 4 2" xfId="30647"/>
    <cellStyle name="Total 7 2 3 4 5" xfId="26758"/>
    <cellStyle name="Total 7 2 3 4 6" xfId="26337"/>
    <cellStyle name="Total 7 2 3 5" xfId="17731"/>
    <cellStyle name="Total 7 2 3 5 2" xfId="23291"/>
    <cellStyle name="Total 7 2 3 5 2 2" xfId="32971"/>
    <cellStyle name="Total 7 2 3 5 3" xfId="21103"/>
    <cellStyle name="Total 7 2 3 5 3 2" xfId="30783"/>
    <cellStyle name="Total 7 2 3 5 4" xfId="24528"/>
    <cellStyle name="Total 7 2 3 5 4 2" xfId="34208"/>
    <cellStyle name="Total 7 2 3 5 5" xfId="27415"/>
    <cellStyle name="Total 7 2 3 6" xfId="21782"/>
    <cellStyle name="Total 7 2 3 6 2" xfId="31462"/>
    <cellStyle name="Total 7 2 3 7" xfId="23974"/>
    <cellStyle name="Total 7 2 3 7 2" xfId="33654"/>
    <cellStyle name="Total 7 2 3 8" xfId="24642"/>
    <cellStyle name="Total 7 2 3 8 2" xfId="34322"/>
    <cellStyle name="Total 7 2 3 9" xfId="25671"/>
    <cellStyle name="Total 7 2 4" xfId="16128"/>
    <cellStyle name="Total 7 2 4 2" xfId="16673"/>
    <cellStyle name="Total 7 2 4 2 2" xfId="17475"/>
    <cellStyle name="Total 7 2 4 2 2 2" xfId="23035"/>
    <cellStyle name="Total 7 2 4 2 2 2 2" xfId="32715"/>
    <cellStyle name="Total 7 2 4 2 2 3" xfId="20219"/>
    <cellStyle name="Total 7 2 4 2 2 3 2" xfId="29899"/>
    <cellStyle name="Total 7 2 4 2 2 4" xfId="19058"/>
    <cellStyle name="Total 7 2 4 2 2 4 2" xfId="28738"/>
    <cellStyle name="Total 7 2 4 2 2 5" xfId="26957"/>
    <cellStyle name="Total 7 2 4 2 2 6" xfId="25244"/>
    <cellStyle name="Total 7 2 4 2 3" xfId="18156"/>
    <cellStyle name="Total 7 2 4 2 3 2" xfId="23716"/>
    <cellStyle name="Total 7 2 4 2 3 2 2" xfId="33396"/>
    <cellStyle name="Total 7 2 4 2 3 3" xfId="24221"/>
    <cellStyle name="Total 7 2 4 2 3 3 2" xfId="33901"/>
    <cellStyle name="Total 7 2 4 2 3 4" xfId="24948"/>
    <cellStyle name="Total 7 2 4 2 3 4 2" xfId="34628"/>
    <cellStyle name="Total 7 2 4 2 3 5" xfId="27840"/>
    <cellStyle name="Total 7 2 4 2 4" xfId="22211"/>
    <cellStyle name="Total 7 2 4 2 4 2" xfId="31891"/>
    <cellStyle name="Total 7 2 4 2 5" xfId="20700"/>
    <cellStyle name="Total 7 2 4 2 5 2" xfId="30380"/>
    <cellStyle name="Total 7 2 4 2 6" xfId="21470"/>
    <cellStyle name="Total 7 2 4 2 6 2" xfId="31150"/>
    <cellStyle name="Total 7 2 4 2 7" xfId="25524"/>
    <cellStyle name="Total 7 2 4 3" xfId="16471"/>
    <cellStyle name="Total 7 2 4 3 2" xfId="16914"/>
    <cellStyle name="Total 7 2 4 3 2 2" xfId="22467"/>
    <cellStyle name="Total 7 2 4 3 2 2 2" xfId="32147"/>
    <cellStyle name="Total 7 2 4 3 2 3" xfId="19703"/>
    <cellStyle name="Total 7 2 4 3 2 3 2" xfId="29383"/>
    <cellStyle name="Total 7 2 4 3 2 4" xfId="18795"/>
    <cellStyle name="Total 7 2 4 3 2 4 2" xfId="28475"/>
    <cellStyle name="Total 7 2 4 3 2 5" xfId="26449"/>
    <cellStyle name="Total 7 2 4 3 2 6" xfId="25573"/>
    <cellStyle name="Total 7 2 4 3 3" xfId="17920"/>
    <cellStyle name="Total 7 2 4 3 3 2" xfId="23480"/>
    <cellStyle name="Total 7 2 4 3 3 2 2" xfId="33160"/>
    <cellStyle name="Total 7 2 4 3 3 3" xfId="19679"/>
    <cellStyle name="Total 7 2 4 3 3 3 2" xfId="29359"/>
    <cellStyle name="Total 7 2 4 3 3 4" xfId="18758"/>
    <cellStyle name="Total 7 2 4 3 3 4 2" xfId="28438"/>
    <cellStyle name="Total 7 2 4 3 3 5" xfId="27604"/>
    <cellStyle name="Total 7 2 4 3 4" xfId="21975"/>
    <cellStyle name="Total 7 2 4 3 4 2" xfId="31655"/>
    <cellStyle name="Total 7 2 4 3 5" xfId="18546"/>
    <cellStyle name="Total 7 2 4 3 5 2" xfId="28226"/>
    <cellStyle name="Total 7 2 4 3 6" xfId="18543"/>
    <cellStyle name="Total 7 2 4 3 6 2" xfId="28223"/>
    <cellStyle name="Total 7 2 4 3 7" xfId="26043"/>
    <cellStyle name="Total 7 2 4 4" xfId="17192"/>
    <cellStyle name="Total 7 2 4 4 2" xfId="22745"/>
    <cellStyle name="Total 7 2 4 4 2 2" xfId="32425"/>
    <cellStyle name="Total 7 2 4 4 3" xfId="20029"/>
    <cellStyle name="Total 7 2 4 4 3 2" xfId="29709"/>
    <cellStyle name="Total 7 2 4 4 4" xfId="20567"/>
    <cellStyle name="Total 7 2 4 4 4 2" xfId="30247"/>
    <cellStyle name="Total 7 2 4 4 5" xfId="26712"/>
    <cellStyle name="Total 7 2 4 4 6" xfId="27158"/>
    <cellStyle name="Total 7 2 4 5" xfId="17096"/>
    <cellStyle name="Total 7 2 4 5 2" xfId="22649"/>
    <cellStyle name="Total 7 2 4 5 2 2" xfId="32329"/>
    <cellStyle name="Total 7 2 4 5 3" xfId="18712"/>
    <cellStyle name="Total 7 2 4 5 3 2" xfId="28392"/>
    <cellStyle name="Total 7 2 4 5 4" xfId="18905"/>
    <cellStyle name="Total 7 2 4 5 4 2" xfId="28585"/>
    <cellStyle name="Total 7 2 4 5 5" xfId="26120"/>
    <cellStyle name="Total 7 2 4 6" xfId="21696"/>
    <cellStyle name="Total 7 2 4 6 2" xfId="31376"/>
    <cellStyle name="Total 7 2 4 7" xfId="21586"/>
    <cellStyle name="Total 7 2 4 7 2" xfId="31266"/>
    <cellStyle name="Total 7 2 4 8" xfId="20679"/>
    <cellStyle name="Total 7 2 4 8 2" xfId="30359"/>
    <cellStyle name="Total 7 2 4 9" xfId="25726"/>
    <cellStyle name="Total 7 2 5" xfId="16094"/>
    <cellStyle name="Total 7 2 5 2" xfId="17441"/>
    <cellStyle name="Total 7 2 5 2 2" xfId="23001"/>
    <cellStyle name="Total 7 2 5 2 2 2" xfId="32681"/>
    <cellStyle name="Total 7 2 5 2 3" xfId="18424"/>
    <cellStyle name="Total 7 2 5 2 3 2" xfId="28104"/>
    <cellStyle name="Total 7 2 5 2 4" xfId="20231"/>
    <cellStyle name="Total 7 2 5 2 4 2" xfId="29911"/>
    <cellStyle name="Total 7 2 5 2 5" xfId="26923"/>
    <cellStyle name="Total 7 2 5 2 6" xfId="25156"/>
    <cellStyle name="Total 7 2 5 3" xfId="18122"/>
    <cellStyle name="Total 7 2 5 3 2" xfId="23682"/>
    <cellStyle name="Total 7 2 5 3 2 2" xfId="33362"/>
    <cellStyle name="Total 7 2 5 3 3" xfId="24420"/>
    <cellStyle name="Total 7 2 5 3 3 2" xfId="34100"/>
    <cellStyle name="Total 7 2 5 3 4" xfId="20272"/>
    <cellStyle name="Total 7 2 5 3 4 2" xfId="29952"/>
    <cellStyle name="Total 7 2 5 3 5" xfId="27806"/>
    <cellStyle name="Total 7 2 5 4" xfId="22177"/>
    <cellStyle name="Total 7 2 5 4 2" xfId="31857"/>
    <cellStyle name="Total 7 2 5 5" xfId="18879"/>
    <cellStyle name="Total 7 2 5 5 2" xfId="28559"/>
    <cellStyle name="Total 7 2 5 6" xfId="19399"/>
    <cellStyle name="Total 7 2 5 6 2" xfId="29079"/>
    <cellStyle name="Total 7 2 5 7" xfId="25811"/>
    <cellStyle name="Total 7 2 6" xfId="16437"/>
    <cellStyle name="Total 7 2 6 2" xfId="16999"/>
    <cellStyle name="Total 7 2 6 2 2" xfId="22552"/>
    <cellStyle name="Total 7 2 6 2 2 2" xfId="32232"/>
    <cellStyle name="Total 7 2 6 2 3" xfId="19434"/>
    <cellStyle name="Total 7 2 6 2 3 2" xfId="29114"/>
    <cellStyle name="Total 7 2 6 2 4" xfId="24307"/>
    <cellStyle name="Total 7 2 6 2 4 2" xfId="33987"/>
    <cellStyle name="Total 7 2 6 2 5" xfId="26534"/>
    <cellStyle name="Total 7 2 6 2 6" xfId="25887"/>
    <cellStyle name="Total 7 2 6 3" xfId="17886"/>
    <cellStyle name="Total 7 2 6 3 2" xfId="23446"/>
    <cellStyle name="Total 7 2 6 3 2 2" xfId="33126"/>
    <cellStyle name="Total 7 2 6 3 3" xfId="18511"/>
    <cellStyle name="Total 7 2 6 3 3 2" xfId="28191"/>
    <cellStyle name="Total 7 2 6 3 4" xfId="18587"/>
    <cellStyle name="Total 7 2 6 3 4 2" xfId="28267"/>
    <cellStyle name="Total 7 2 6 3 5" xfId="27570"/>
    <cellStyle name="Total 7 2 6 4" xfId="21941"/>
    <cellStyle name="Total 7 2 6 4 2" xfId="31621"/>
    <cellStyle name="Total 7 2 6 5" xfId="19205"/>
    <cellStyle name="Total 7 2 6 5 2" xfId="28885"/>
    <cellStyle name="Total 7 2 6 6" xfId="20744"/>
    <cellStyle name="Total 7 2 6 6 2" xfId="30424"/>
    <cellStyle name="Total 7 2 6 7" xfId="25547"/>
    <cellStyle name="Total 7 2 7" xfId="17112"/>
    <cellStyle name="Total 7 2 7 2" xfId="22665"/>
    <cellStyle name="Total 7 2 7 2 2" xfId="32345"/>
    <cellStyle name="Total 7 2 7 3" xfId="20972"/>
    <cellStyle name="Total 7 2 7 3 2" xfId="30652"/>
    <cellStyle name="Total 7 2 7 4" xfId="21024"/>
    <cellStyle name="Total 7 2 7 4 2" xfId="30704"/>
    <cellStyle name="Total 7 2 7 5" xfId="26640"/>
    <cellStyle name="Total 7 2 7 6" xfId="25817"/>
    <cellStyle name="Total 7 2 8" xfId="17220"/>
    <cellStyle name="Total 7 2 8 2" xfId="22773"/>
    <cellStyle name="Total 7 2 8 2 2" xfId="32453"/>
    <cellStyle name="Total 7 2 8 3" xfId="18478"/>
    <cellStyle name="Total 7 2 8 3 2" xfId="28158"/>
    <cellStyle name="Total 7 2 8 4" xfId="19673"/>
    <cellStyle name="Total 7 2 8 4 2" xfId="29353"/>
    <cellStyle name="Total 7 2 8 5" xfId="27183"/>
    <cellStyle name="Total 7 2 9" xfId="21662"/>
    <cellStyle name="Total 7 2 9 2" xfId="31342"/>
    <cellStyle name="Total 7 3" xfId="16009"/>
    <cellStyle name="Total 7 3 10" xfId="25697"/>
    <cellStyle name="Total 7 3 2" xfId="16281"/>
    <cellStyle name="Total 7 3 2 2" xfId="16751"/>
    <cellStyle name="Total 7 3 2 2 2" xfId="17621"/>
    <cellStyle name="Total 7 3 2 2 2 2" xfId="23181"/>
    <cellStyle name="Total 7 3 2 2 2 2 2" xfId="32861"/>
    <cellStyle name="Total 7 3 2 2 2 3" xfId="18970"/>
    <cellStyle name="Total 7 3 2 2 2 3 2" xfId="28650"/>
    <cellStyle name="Total 7 3 2 2 2 4" xfId="18473"/>
    <cellStyle name="Total 7 3 2 2 2 4 2" xfId="28153"/>
    <cellStyle name="Total 7 3 2 2 2 5" xfId="27103"/>
    <cellStyle name="Total 7 3 2 2 2 6" xfId="27305"/>
    <cellStyle name="Total 7 3 2 2 3" xfId="18302"/>
    <cellStyle name="Total 7 3 2 2 3 2" xfId="23862"/>
    <cellStyle name="Total 7 3 2 2 3 2 2" xfId="33542"/>
    <cellStyle name="Total 7 3 2 2 3 3" xfId="23966"/>
    <cellStyle name="Total 7 3 2 2 3 3 2" xfId="33646"/>
    <cellStyle name="Total 7 3 2 2 3 4" xfId="25050"/>
    <cellStyle name="Total 7 3 2 2 3 4 2" xfId="34730"/>
    <cellStyle name="Total 7 3 2 2 3 5" xfId="27986"/>
    <cellStyle name="Total 7 3 2 2 4" xfId="22357"/>
    <cellStyle name="Total 7 3 2 2 4 2" xfId="32037"/>
    <cellStyle name="Total 7 3 2 2 5" xfId="18429"/>
    <cellStyle name="Total 7 3 2 2 5 2" xfId="28109"/>
    <cellStyle name="Total 7 3 2 2 6" xfId="19109"/>
    <cellStyle name="Total 7 3 2 2 6 2" xfId="28789"/>
    <cellStyle name="Total 7 3 2 2 7" xfId="25913"/>
    <cellStyle name="Total 7 3 2 3" xfId="16617"/>
    <cellStyle name="Total 7 3 2 3 2" xfId="17385"/>
    <cellStyle name="Total 7 3 2 3 2 2" xfId="22945"/>
    <cellStyle name="Total 7 3 2 3 2 2 2" xfId="32625"/>
    <cellStyle name="Total 7 3 2 3 2 3" xfId="19634"/>
    <cellStyle name="Total 7 3 2 3 2 3 2" xfId="29314"/>
    <cellStyle name="Total 7 3 2 3 2 4" xfId="19746"/>
    <cellStyle name="Total 7 3 2 3 2 4 2" xfId="29426"/>
    <cellStyle name="Total 7 3 2 3 2 5" xfId="26867"/>
    <cellStyle name="Total 7 3 2 3 2 6" xfId="25064"/>
    <cellStyle name="Total 7 3 2 3 3" xfId="18066"/>
    <cellStyle name="Total 7 3 2 3 3 2" xfId="23626"/>
    <cellStyle name="Total 7 3 2 3 3 2 2" xfId="33306"/>
    <cellStyle name="Total 7 3 2 3 3 3" xfId="18399"/>
    <cellStyle name="Total 7 3 2 3 3 3 2" xfId="28079"/>
    <cellStyle name="Total 7 3 2 3 3 4" xfId="19612"/>
    <cellStyle name="Total 7 3 2 3 3 4 2" xfId="29292"/>
    <cellStyle name="Total 7 3 2 3 3 5" xfId="27750"/>
    <cellStyle name="Total 7 3 2 3 4" xfId="22121"/>
    <cellStyle name="Total 7 3 2 3 4 2" xfId="31801"/>
    <cellStyle name="Total 7 3 2 3 5" xfId="19282"/>
    <cellStyle name="Total 7 3 2 3 5 2" xfId="28962"/>
    <cellStyle name="Total 7 3 2 3 6" xfId="20539"/>
    <cellStyle name="Total 7 3 2 3 6 2" xfId="30219"/>
    <cellStyle name="Total 7 3 2 3 7" xfId="25862"/>
    <cellStyle name="Total 7 3 2 4" xfId="17277"/>
    <cellStyle name="Total 7 3 2 4 2" xfId="22830"/>
    <cellStyle name="Total 7 3 2 4 2 2" xfId="32510"/>
    <cellStyle name="Total 7 3 2 4 3" xfId="18423"/>
    <cellStyle name="Total 7 3 2 4 3 2" xfId="28103"/>
    <cellStyle name="Total 7 3 2 4 4" xfId="21501"/>
    <cellStyle name="Total 7 3 2 4 4 2" xfId="31181"/>
    <cellStyle name="Total 7 3 2 4 5" xfId="26781"/>
    <cellStyle name="Total 7 3 2 4 6" xfId="27180"/>
    <cellStyle name="Total 7 3 2 5" xfId="17796"/>
    <cellStyle name="Total 7 3 2 5 2" xfId="23356"/>
    <cellStyle name="Total 7 3 2 5 2 2" xfId="33036"/>
    <cellStyle name="Total 7 3 2 5 3" xfId="22851"/>
    <cellStyle name="Total 7 3 2 5 3 2" xfId="32531"/>
    <cellStyle name="Total 7 3 2 5 4" xfId="21154"/>
    <cellStyle name="Total 7 3 2 5 4 2" xfId="30834"/>
    <cellStyle name="Total 7 3 2 5 5" xfId="27480"/>
    <cellStyle name="Total 7 3 2 6" xfId="21851"/>
    <cellStyle name="Total 7 3 2 6 2" xfId="31531"/>
    <cellStyle name="Total 7 3 2 7" xfId="19861"/>
    <cellStyle name="Total 7 3 2 7 2" xfId="29541"/>
    <cellStyle name="Total 7 3 2 8" xfId="19643"/>
    <cellStyle name="Total 7 3 2 8 2" xfId="29323"/>
    <cellStyle name="Total 7 3 2 9" xfId="25616"/>
    <cellStyle name="Total 7 3 3" xfId="16169"/>
    <cellStyle name="Total 7 3 3 2" xfId="17509"/>
    <cellStyle name="Total 7 3 3 2 2" xfId="23069"/>
    <cellStyle name="Total 7 3 3 2 2 2" xfId="32749"/>
    <cellStyle name="Total 7 3 3 2 3" xfId="18950"/>
    <cellStyle name="Total 7 3 3 2 3 2" xfId="28630"/>
    <cellStyle name="Total 7 3 3 2 4" xfId="21067"/>
    <cellStyle name="Total 7 3 3 2 4 2" xfId="30747"/>
    <cellStyle name="Total 7 3 3 2 5" xfId="26991"/>
    <cellStyle name="Total 7 3 3 2 6" xfId="25090"/>
    <cellStyle name="Total 7 3 3 3" xfId="18190"/>
    <cellStyle name="Total 7 3 3 3 2" xfId="23750"/>
    <cellStyle name="Total 7 3 3 3 2 2" xfId="33430"/>
    <cellStyle name="Total 7 3 3 3 3" xfId="24303"/>
    <cellStyle name="Total 7 3 3 3 3 2" xfId="33983"/>
    <cellStyle name="Total 7 3 3 3 4" xfId="24810"/>
    <cellStyle name="Total 7 3 3 3 4 2" xfId="34490"/>
    <cellStyle name="Total 7 3 3 3 5" xfId="27874"/>
    <cellStyle name="Total 7 3 3 4" xfId="22245"/>
    <cellStyle name="Total 7 3 3 4 2" xfId="31925"/>
    <cellStyle name="Total 7 3 3 5" xfId="20013"/>
    <cellStyle name="Total 7 3 3 5 2" xfId="29693"/>
    <cellStyle name="Total 7 3 3 6" xfId="20155"/>
    <cellStyle name="Total 7 3 3 6 2" xfId="29835"/>
    <cellStyle name="Total 7 3 3 7" xfId="26017"/>
    <cellStyle name="Total 7 3 4" xfId="16505"/>
    <cellStyle name="Total 7 3 4 2" xfId="17157"/>
    <cellStyle name="Total 7 3 4 2 2" xfId="22710"/>
    <cellStyle name="Total 7 3 4 2 2 2" xfId="32390"/>
    <cellStyle name="Total 7 3 4 2 3" xfId="19623"/>
    <cellStyle name="Total 7 3 4 2 3 2" xfId="29303"/>
    <cellStyle name="Total 7 3 4 2 4" xfId="18697"/>
    <cellStyle name="Total 7 3 4 2 4 2" xfId="28377"/>
    <cellStyle name="Total 7 3 4 2 5" xfId="26683"/>
    <cellStyle name="Total 7 3 4 2 6" xfId="25513"/>
    <cellStyle name="Total 7 3 4 3" xfId="17954"/>
    <cellStyle name="Total 7 3 4 3 2" xfId="23514"/>
    <cellStyle name="Total 7 3 4 3 2 2" xfId="33194"/>
    <cellStyle name="Total 7 3 4 3 3" xfId="20536"/>
    <cellStyle name="Total 7 3 4 3 3 2" xfId="30216"/>
    <cellStyle name="Total 7 3 4 3 4" xfId="24875"/>
    <cellStyle name="Total 7 3 4 3 4 2" xfId="34555"/>
    <cellStyle name="Total 7 3 4 3 5" xfId="27638"/>
    <cellStyle name="Total 7 3 4 4" xfId="22009"/>
    <cellStyle name="Total 7 3 4 4 2" xfId="31689"/>
    <cellStyle name="Total 7 3 4 5" xfId="20463"/>
    <cellStyle name="Total 7 3 4 5 2" xfId="30143"/>
    <cellStyle name="Total 7 3 4 6" xfId="21157"/>
    <cellStyle name="Total 7 3 4 6 2" xfId="30837"/>
    <cellStyle name="Total 7 3 4 7" xfId="25900"/>
    <cellStyle name="Total 7 3 5" xfId="17213"/>
    <cellStyle name="Total 7 3 5 2" xfId="22766"/>
    <cellStyle name="Total 7 3 5 2 2" xfId="32446"/>
    <cellStyle name="Total 7 3 5 3" xfId="19105"/>
    <cellStyle name="Total 7 3 5 3 2" xfId="28785"/>
    <cellStyle name="Total 7 3 5 4" xfId="18796"/>
    <cellStyle name="Total 7 3 5 4 2" xfId="28476"/>
    <cellStyle name="Total 7 3 5 5" xfId="26730"/>
    <cellStyle name="Total 7 3 5 6" xfId="26330"/>
    <cellStyle name="Total 7 3 6" xfId="17684"/>
    <cellStyle name="Total 7 3 6 2" xfId="23244"/>
    <cellStyle name="Total 7 3 6 2 2" xfId="32924"/>
    <cellStyle name="Total 7 3 6 3" xfId="20054"/>
    <cellStyle name="Total 7 3 6 3 2" xfId="29734"/>
    <cellStyle name="Total 7 3 6 4" xfId="21074"/>
    <cellStyle name="Total 7 3 6 4 2" xfId="30754"/>
    <cellStyle name="Total 7 3 6 5" xfId="27368"/>
    <cellStyle name="Total 7 3 7" xfId="21735"/>
    <cellStyle name="Total 7 3 7 2" xfId="31415"/>
    <cellStyle name="Total 7 3 8" xfId="19596"/>
    <cellStyle name="Total 7 3 8 2" xfId="29276"/>
    <cellStyle name="Total 7 3 9" xfId="19857"/>
    <cellStyle name="Total 7 3 9 2" xfId="29537"/>
    <cellStyle name="Total 7 4" xfId="16203"/>
    <cellStyle name="Total 7 4 2" xfId="16708"/>
    <cellStyle name="Total 7 4 2 2" xfId="17543"/>
    <cellStyle name="Total 7 4 2 2 2" xfId="23103"/>
    <cellStyle name="Total 7 4 2 2 2 2" xfId="32783"/>
    <cellStyle name="Total 7 4 2 2 3" xfId="20469"/>
    <cellStyle name="Total 7 4 2 2 3 2" xfId="30149"/>
    <cellStyle name="Total 7 4 2 2 4" xfId="20294"/>
    <cellStyle name="Total 7 4 2 2 4 2" xfId="29974"/>
    <cellStyle name="Total 7 4 2 2 5" xfId="27025"/>
    <cellStyle name="Total 7 4 2 2 6" xfId="27227"/>
    <cellStyle name="Total 7 4 2 3" xfId="18224"/>
    <cellStyle name="Total 7 4 2 3 2" xfId="23784"/>
    <cellStyle name="Total 7 4 2 3 2 2" xfId="33464"/>
    <cellStyle name="Total 7 4 2 3 3" xfId="24033"/>
    <cellStyle name="Total 7 4 2 3 3 2" xfId="33713"/>
    <cellStyle name="Total 7 4 2 3 4" xfId="24867"/>
    <cellStyle name="Total 7 4 2 3 4 2" xfId="34547"/>
    <cellStyle name="Total 7 4 2 3 5" xfId="27908"/>
    <cellStyle name="Total 7 4 2 4" xfId="22279"/>
    <cellStyle name="Total 7 4 2 4 2" xfId="31959"/>
    <cellStyle name="Total 7 4 2 5" xfId="19189"/>
    <cellStyle name="Total 7 4 2 5 2" xfId="28869"/>
    <cellStyle name="Total 7 4 2 6" xfId="18669"/>
    <cellStyle name="Total 7 4 2 6 2" xfId="28349"/>
    <cellStyle name="Total 7 4 2 7" xfId="25874"/>
    <cellStyle name="Total 7 4 3" xfId="16539"/>
    <cellStyle name="Total 7 4 3 2" xfId="16901"/>
    <cellStyle name="Total 7 4 3 2 2" xfId="22454"/>
    <cellStyle name="Total 7 4 3 2 2 2" xfId="32134"/>
    <cellStyle name="Total 7 4 3 2 3" xfId="19737"/>
    <cellStyle name="Total 7 4 3 2 3 2" xfId="29417"/>
    <cellStyle name="Total 7 4 3 2 4" xfId="19551"/>
    <cellStyle name="Total 7 4 3 2 4 2" xfId="29231"/>
    <cellStyle name="Total 7 4 3 2 5" xfId="26436"/>
    <cellStyle name="Total 7 4 3 2 6" xfId="25410"/>
    <cellStyle name="Total 7 4 3 3" xfId="17988"/>
    <cellStyle name="Total 7 4 3 3 2" xfId="23548"/>
    <cellStyle name="Total 7 4 3 3 2 2" xfId="33228"/>
    <cellStyle name="Total 7 4 3 3 3" xfId="20989"/>
    <cellStyle name="Total 7 4 3 3 3 2" xfId="30669"/>
    <cellStyle name="Total 7 4 3 3 4" xfId="19218"/>
    <cellStyle name="Total 7 4 3 3 4 2" xfId="28898"/>
    <cellStyle name="Total 7 4 3 3 5" xfId="27672"/>
    <cellStyle name="Total 7 4 3 4" xfId="22043"/>
    <cellStyle name="Total 7 4 3 4 2" xfId="31723"/>
    <cellStyle name="Total 7 4 3 5" xfId="24394"/>
    <cellStyle name="Total 7 4 3 5 2" xfId="34074"/>
    <cellStyle name="Total 7 4 3 6" xfId="18649"/>
    <cellStyle name="Total 7 4 3 6 2" xfId="28329"/>
    <cellStyle name="Total 7 4 3 7" xfId="25613"/>
    <cellStyle name="Total 7 4 4" xfId="17163"/>
    <cellStyle name="Total 7 4 4 2" xfId="22716"/>
    <cellStyle name="Total 7 4 4 2 2" xfId="32396"/>
    <cellStyle name="Total 7 4 4 3" xfId="20918"/>
    <cellStyle name="Total 7 4 4 3 2" xfId="30598"/>
    <cellStyle name="Total 7 4 4 4" xfId="19392"/>
    <cellStyle name="Total 7 4 4 4 2" xfId="29072"/>
    <cellStyle name="Total 7 4 4 5" xfId="26689"/>
    <cellStyle name="Total 7 4 4 6" xfId="25203"/>
    <cellStyle name="Total 7 4 5" xfId="17718"/>
    <cellStyle name="Total 7 4 5 2" xfId="23278"/>
    <cellStyle name="Total 7 4 5 2 2" xfId="32958"/>
    <cellStyle name="Total 7 4 5 3" xfId="18779"/>
    <cellStyle name="Total 7 4 5 3 2" xfId="28459"/>
    <cellStyle name="Total 7 4 5 4" xfId="20208"/>
    <cellStyle name="Total 7 4 5 4 2" xfId="29888"/>
    <cellStyle name="Total 7 4 5 5" xfId="27402"/>
    <cellStyle name="Total 7 4 6" xfId="21769"/>
    <cellStyle name="Total 7 4 6 2" xfId="31449"/>
    <cellStyle name="Total 7 4 7" xfId="24304"/>
    <cellStyle name="Total 7 4 7 2" xfId="33984"/>
    <cellStyle name="Total 7 4 8" xfId="21442"/>
    <cellStyle name="Total 7 4 8 2" xfId="31122"/>
    <cellStyle name="Total 7 4 9" xfId="26284"/>
    <cellStyle name="Total 7 5" xfId="16403"/>
    <cellStyle name="Total 7 5 2" xfId="16973"/>
    <cellStyle name="Total 7 5 2 2" xfId="22526"/>
    <cellStyle name="Total 7 5 2 2 2" xfId="32206"/>
    <cellStyle name="Total 7 5 2 3" xfId="24201"/>
    <cellStyle name="Total 7 5 2 3 2" xfId="33881"/>
    <cellStyle name="Total 7 5 2 4" xfId="19365"/>
    <cellStyle name="Total 7 5 2 4 2" xfId="29045"/>
    <cellStyle name="Total 7 5 2 5" xfId="26508"/>
    <cellStyle name="Total 7 5 2 6" xfId="25331"/>
    <cellStyle name="Total 7 5 3" xfId="17852"/>
    <cellStyle name="Total 7 5 3 2" xfId="23412"/>
    <cellStyle name="Total 7 5 3 2 2" xfId="33092"/>
    <cellStyle name="Total 7 5 3 3" xfId="20766"/>
    <cellStyle name="Total 7 5 3 3 2" xfId="30446"/>
    <cellStyle name="Total 7 5 3 4" xfId="24936"/>
    <cellStyle name="Total 7 5 3 4 2" xfId="34616"/>
    <cellStyle name="Total 7 5 3 5" xfId="27536"/>
    <cellStyle name="Total 7 5 4" xfId="21907"/>
    <cellStyle name="Total 7 5 4 2" xfId="31587"/>
    <cellStyle name="Total 7 5 5" xfId="19022"/>
    <cellStyle name="Total 7 5 5 2" xfId="28702"/>
    <cellStyle name="Total 7 5 6" xfId="21209"/>
    <cellStyle name="Total 7 5 6 2" xfId="30889"/>
    <cellStyle name="Total 7 5 7" xfId="25566"/>
    <cellStyle name="Total 7 6" xfId="24271"/>
    <cellStyle name="Total 7 6 2" xfId="33951"/>
    <cellStyle name="Total 8" xfId="34789"/>
    <cellStyle name="Warning Text" xfId="46" builtinId="11" customBuiltin="1"/>
    <cellStyle name="Warning Text 2" xfId="173"/>
    <cellStyle name="Warning Text 3" xfId="243"/>
    <cellStyle name="Warning Text 4" xfId="326"/>
    <cellStyle name="Warning Text 5" xfId="820"/>
    <cellStyle name="Warning Text 6" xfId="843"/>
    <cellStyle name="Warning Text 7" xfId="172"/>
    <cellStyle name="Warning Text 8" xfId="34790"/>
  </cellStyles>
  <dxfs count="0"/>
  <tableStyles count="0" defaultTableStyle="TableStyleMedium2" defaultPivotStyle="PivotStyleLight16"/>
  <colors>
    <mruColors>
      <color rgb="FFFF0066"/>
      <color rgb="FF99FF99"/>
      <color rgb="FFFF99FF"/>
      <color rgb="FFFFFF99"/>
      <color rgb="FFFFDDFF"/>
      <color rgb="FFFFFFCC"/>
      <color rgb="FFFFCCFF"/>
      <color rgb="FFCCFFCC"/>
      <color rgb="FFFFFFE5"/>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hyperlink" Target="Wind_Bighorn_Basin/Technical%20Memorandum%20-%20Agricultural%20Water%20Use.pdf" TargetMode="External"/><Relationship Id="rId18" Type="http://schemas.openxmlformats.org/officeDocument/2006/relationships/hyperlink" Target="Powder_Tongue_River_Basin/Technical%20Memorandum%20-%20Industrial%20Water%20Use.pdf" TargetMode="External"/><Relationship Id="rId26" Type="http://schemas.openxmlformats.org/officeDocument/2006/relationships/hyperlink" Target="Bear_River_Basin/Appendix%20Q%20-%20Future%20Water%20Demand%20Projections.pdf" TargetMode="External"/><Relationship Id="rId39" Type="http://schemas.openxmlformats.org/officeDocument/2006/relationships/hyperlink" Target="1995%20USGS%20Wyoming%20Watershed%20Data.xlsx" TargetMode="External"/><Relationship Id="rId21" Type="http://schemas.openxmlformats.org/officeDocument/2006/relationships/hyperlink" Target="Northeast_River_Basin/Technical%20Memorandum%20-%20Industrial%20Water%20Use.pdf" TargetMode="External"/><Relationship Id="rId34" Type="http://schemas.openxmlformats.org/officeDocument/2006/relationships/hyperlink" Target="Northeast_River_Basin/Northeast%20Wyoming%20River%20Basin%20Plan%20Final%20Report.pdf" TargetMode="External"/><Relationship Id="rId42" Type="http://schemas.openxmlformats.org/officeDocument/2006/relationships/hyperlink" Target="http://geo.usace.army.mil/pgis/f?p=397:1:0" TargetMode="External"/><Relationship Id="rId47" Type="http://schemas.openxmlformats.org/officeDocument/2006/relationships/hyperlink" Target="Wind_Bighorn_Basin/Technical%20Memorandum%20-%20Spreadsheet%20Model%20and%20Hydrologic%20Database.pdf" TargetMode="External"/><Relationship Id="rId50" Type="http://schemas.openxmlformats.org/officeDocument/2006/relationships/hyperlink" Target="Powder_Tongue_River_Basin/Technical%20Memorandum%20-%20Available%20Surface%20Water%20Determination.pdf" TargetMode="External"/><Relationship Id="rId55" Type="http://schemas.openxmlformats.org/officeDocument/2006/relationships/hyperlink" Target="Green_River_Basin/Technical%20Memorandum%20-%20Surface%20Water%20Data%20Synthesis%20&amp;%20Spreadsheet%20Model.pdf" TargetMode="External"/><Relationship Id="rId7" Type="http://schemas.openxmlformats.org/officeDocument/2006/relationships/hyperlink" Target="Platte_River_Basin/Technical%20Memorandum%204.3%20-%20Projected%20Water%20Use%20Factors%20for%20Economic%20Sectors.pdf" TargetMode="External"/><Relationship Id="rId12" Type="http://schemas.openxmlformats.org/officeDocument/2006/relationships/hyperlink" Target="Wind_Bighorn_Basin/Technical%20Memorandum%20-%20Industrial%20and%20Mining%20Water%20Use.pdf" TargetMode="External"/><Relationship Id="rId17" Type="http://schemas.openxmlformats.org/officeDocument/2006/relationships/hyperlink" Target="Powder_Tongue_River_Basin/Technical%20Memorandum%20-%20Domestic%20Water%20Use.pdf" TargetMode="External"/><Relationship Id="rId25" Type="http://schemas.openxmlformats.org/officeDocument/2006/relationships/hyperlink" Target="Green_River_Basin/Technical%20Memorandum%20-%20Irrigation%20Water%20Needs%20and%20Demand%20Projectoins.pdf" TargetMode="External"/><Relationship Id="rId33" Type="http://schemas.openxmlformats.org/officeDocument/2006/relationships/hyperlink" Target="Northeast_River_Basin/Technical%20Memorandum%20-%20Irrigation%20Water%20Needs%20and%20Demand%20Projections.pdf" TargetMode="External"/><Relationship Id="rId38" Type="http://schemas.openxmlformats.org/officeDocument/2006/relationships/hyperlink" Target="Bear_River_Basin/Appendix%20K%20-%20Industrial%20Water%20Use.pdf" TargetMode="External"/><Relationship Id="rId46" Type="http://schemas.openxmlformats.org/officeDocument/2006/relationships/hyperlink" Target="Wind_Bighorn_Basin/Technical%20Memorandum%20-%20Available%20Surface%20Water%20Determination%20and%20Shortages.pdf" TargetMode="External"/><Relationship Id="rId2" Type="http://schemas.openxmlformats.org/officeDocument/2006/relationships/hyperlink" Target="Wind_Bighorn_Basin/Technical%20Memorandum%20-%20Municipal%20and%20Domestic%20Water%20Use.pdf" TargetMode="External"/><Relationship Id="rId16" Type="http://schemas.openxmlformats.org/officeDocument/2006/relationships/hyperlink" Target="Snake_Salt_River_Basin/Technical%20Memorandum%20-%20Agricultural%20Water%20Use.pdf" TargetMode="External"/><Relationship Id="rId20" Type="http://schemas.openxmlformats.org/officeDocument/2006/relationships/hyperlink" Target="Powder_Tongue_River_Basin/Technical%20Memorandum%20-%20Agricultural%20Water%20Use.pdf" TargetMode="External"/><Relationship Id="rId29" Type="http://schemas.openxmlformats.org/officeDocument/2006/relationships/hyperlink" Target="Powder_Tongue_River_Basin/Technical%20Memorandum%20-%20Industrial%20Water%20Needs%20Projections.pdf" TargetMode="External"/><Relationship Id="rId41" Type="http://schemas.openxmlformats.org/officeDocument/2006/relationships/hyperlink" Target="../usgs%20gw%20availability%202008.pdf" TargetMode="External"/><Relationship Id="rId54" Type="http://schemas.openxmlformats.org/officeDocument/2006/relationships/hyperlink" Target="Green_River_Basin/Technical%20Memorandum%20-%20Available%20Surface%20Water%20Determination.pdf" TargetMode="External"/><Relationship Id="rId1" Type="http://schemas.openxmlformats.org/officeDocument/2006/relationships/hyperlink" Target="http://water.usgs.gov/GIS/metadata/usgswrd/XML/qsitesdd.xml#stdorder" TargetMode="External"/><Relationship Id="rId6" Type="http://schemas.openxmlformats.org/officeDocument/2006/relationships/hyperlink" Target="Platte_River_Basin/Technical%20Memorandum%202.2%20-%20Municipal%20and%20Domestic%20Water%20Use%20in%20the%20Platte%20River%20Basin%20of%20Wyoming.pdf" TargetMode="External"/><Relationship Id="rId11" Type="http://schemas.openxmlformats.org/officeDocument/2006/relationships/hyperlink" Target="Bear_River_Basin/Appendix%20J%20-%20Municipal%20Water%20Use%20Town%20of%20Evanston.pdf" TargetMode="External"/><Relationship Id="rId24" Type="http://schemas.openxmlformats.org/officeDocument/2006/relationships/hyperlink" Target="Green_River_Basin/Technical%20Memorandum%20-%20Industrial%20Use.pdf" TargetMode="External"/><Relationship Id="rId32" Type="http://schemas.openxmlformats.org/officeDocument/2006/relationships/hyperlink" Target="Platte_River_Basin/Technical%20Memorandum%202.3%20-%20Water%20Use%20for%20Industrial%20Purposes.pdf" TargetMode="External"/><Relationship Id="rId37" Type="http://schemas.openxmlformats.org/officeDocument/2006/relationships/hyperlink" Target="Green_River_Basin/Technical%20Memorandum%20-%20Industrial%20Use%20Projections.pdf" TargetMode="External"/><Relationship Id="rId40" Type="http://schemas.openxmlformats.org/officeDocument/2006/relationships/hyperlink" Target="http://www.ucsusa.org/ew3database" TargetMode="External"/><Relationship Id="rId45" Type="http://schemas.openxmlformats.org/officeDocument/2006/relationships/hyperlink" Target="Bear_River_Basin/Bear%20River%20Basin%20Water%20Plan%20Final%20Report.pdf" TargetMode="External"/><Relationship Id="rId53" Type="http://schemas.openxmlformats.org/officeDocument/2006/relationships/hyperlink" Target="Northeast_River_Basin/Technical%20Memorandum%20-%20Spreadsheet%20Model%20Development%20and%20Calibration.pdf" TargetMode="External"/><Relationship Id="rId5" Type="http://schemas.openxmlformats.org/officeDocument/2006/relationships/hyperlink" Target="Powder_Tongue_River_Basin/Technical%20Memorandum%20-%20Municipal%20Water%20Use.pdf" TargetMode="External"/><Relationship Id="rId15" Type="http://schemas.openxmlformats.org/officeDocument/2006/relationships/hyperlink" Target="Snake_Salt_River_Basin/Technical%20Memorandum%20-%20Industrial%20Uses.pdf" TargetMode="External"/><Relationship Id="rId23" Type="http://schemas.openxmlformats.org/officeDocument/2006/relationships/hyperlink" Target="Green_River_Basin/Technical%20Memorandum%20-%20Domestic%20Use.pdf" TargetMode="External"/><Relationship Id="rId28" Type="http://schemas.openxmlformats.org/officeDocument/2006/relationships/hyperlink" Target="Wind_Bighorn_Basin/Technical%20Memorandum%20-%20Water%20Demand%20Projections.pdf" TargetMode="External"/><Relationship Id="rId36" Type="http://schemas.openxmlformats.org/officeDocument/2006/relationships/hyperlink" Target="Green_River_Basin/Technical%20Memorandum%20-%20Domestic%20Use%20Projections.pdf" TargetMode="External"/><Relationship Id="rId49" Type="http://schemas.openxmlformats.org/officeDocument/2006/relationships/hyperlink" Target="Snake_Salt_River_Basin/Technical%20Memorandum%20-%20Spreadsheet%20Model%20Development.pdf" TargetMode="External"/><Relationship Id="rId10" Type="http://schemas.openxmlformats.org/officeDocument/2006/relationships/hyperlink" Target="Bear_River_Basin/Appendix%20J%20-%20Municipal%20Water%20Use%20Town%20of%20Cokeville.pdf" TargetMode="External"/><Relationship Id="rId19" Type="http://schemas.openxmlformats.org/officeDocument/2006/relationships/hyperlink" Target="Northeast_River_Basin/Technical%20Memorandum%20-%20Domestic%20Water%20Use.pdf" TargetMode="External"/><Relationship Id="rId31" Type="http://schemas.openxmlformats.org/officeDocument/2006/relationships/hyperlink" Target="Powder_Tongue_River_Basin/Powder%20Tongue%20River%20Basin%20Plan%20Final%20Report.pdf" TargetMode="External"/><Relationship Id="rId44" Type="http://schemas.openxmlformats.org/officeDocument/2006/relationships/hyperlink" Target="Platte_River_Basin/Technical%20Memorandum%202.1.4%20-%20Estimated%20Crop%20Consumptive%20Use%20of%20Irrigation%20Water%20in%20the%20Platte%20River%20Basin%20in%20Wyoming.pdf" TargetMode="External"/><Relationship Id="rId52" Type="http://schemas.openxmlformats.org/officeDocument/2006/relationships/hyperlink" Target="Northeast_River_Basin/Technical%20Memorandum%20-%20Available%20Surface%20Water%20Determination.pdf" TargetMode="External"/><Relationship Id="rId4" Type="http://schemas.openxmlformats.org/officeDocument/2006/relationships/hyperlink" Target="Snake_Salt_River_Basin/Technical%20Memorandum%20-%20Future%20Water%20Demand%20Projectoins.pdf" TargetMode="External"/><Relationship Id="rId9" Type="http://schemas.openxmlformats.org/officeDocument/2006/relationships/hyperlink" Target="Green_River_Basin/Technical%20Memorandum%20-%20Municipal%20Use.pdf" TargetMode="External"/><Relationship Id="rId14" Type="http://schemas.openxmlformats.org/officeDocument/2006/relationships/hyperlink" Target="Snake_Salt_River_Basin/Technical%20Memorandum%20-%20Domestic%20Uses.pdf" TargetMode="External"/><Relationship Id="rId22" Type="http://schemas.openxmlformats.org/officeDocument/2006/relationships/hyperlink" Target="Northeast_River_Basin/Technical%20Memorandum%20-%20Agricultural%20Water%20Use.pdf" TargetMode="External"/><Relationship Id="rId27" Type="http://schemas.openxmlformats.org/officeDocument/2006/relationships/hyperlink" Target="Bear_River_Basin/Appendix%20G%20-%20Crop%20Consumptive%20Use.pdf" TargetMode="External"/><Relationship Id="rId30" Type="http://schemas.openxmlformats.org/officeDocument/2006/relationships/hyperlink" Target="Powder_Tongue_River_Basin/Technical%20Memorandum%20-%20Irrigation%20Water%20Needs%20and%20Demand%20Projections.pdf" TargetMode="External"/><Relationship Id="rId35" Type="http://schemas.openxmlformats.org/officeDocument/2006/relationships/hyperlink" Target="Green_River_Basin/Technical%20Memorandum%20-%20Municipal%20Use%20Projections.pdf" TargetMode="External"/><Relationship Id="rId43" Type="http://schemas.openxmlformats.org/officeDocument/2006/relationships/hyperlink" Target="Snake%20Salt%20River%20Basin%20Plan%20Final%20Report.pdf" TargetMode="External"/><Relationship Id="rId48" Type="http://schemas.openxmlformats.org/officeDocument/2006/relationships/hyperlink" Target="Snake_Salt_River_Basin/Technical%20Memorandum%20-%20Available%20Surface%20Water%20Determination.pdf" TargetMode="External"/><Relationship Id="rId8" Type="http://schemas.openxmlformats.org/officeDocument/2006/relationships/hyperlink" Target="Northeast_River_Basin/Technical%20Memorandum%20-%20Municipal%20Water%20Use.pdf" TargetMode="External"/><Relationship Id="rId51" Type="http://schemas.openxmlformats.org/officeDocument/2006/relationships/hyperlink" Target="Powder_Tongue_River_Basin/Technical%20Memorandum%20-%20Spreadsheet%20Model%20Development%20and%20Calibration.pdf" TargetMode="External"/><Relationship Id="rId3" Type="http://schemas.openxmlformats.org/officeDocument/2006/relationships/hyperlink" Target="Snake_Salt_River_Basin/Technical%20Memorandum%20-%20Municipal%20Uses.pdf"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waterplan.state.wy.us/plan/statewide/2007/gis/gis.html" TargetMode="External"/><Relationship Id="rId3" Type="http://schemas.openxmlformats.org/officeDocument/2006/relationships/hyperlink" Target="http://water.usgs.gov/GIS/metadata/usgswrd/XML/rech48grd.xml" TargetMode="External"/><Relationship Id="rId7" Type="http://schemas.openxmlformats.org/officeDocument/2006/relationships/hyperlink" Target="http://waterplan.state.wy.us/plan/powder/gis/gis.html" TargetMode="External"/><Relationship Id="rId2" Type="http://schemas.openxmlformats.org/officeDocument/2006/relationships/hyperlink" Target="ftp://ftp.ftw.nrcs.usda.gov/wbd" TargetMode="External"/><Relationship Id="rId1" Type="http://schemas.openxmlformats.org/officeDocument/2006/relationships/hyperlink" Target="http://cumulus.cr.usgs.gov/webappcontent/neddownloadtool/NEDDownloadToolDMS.html" TargetMode="External"/><Relationship Id="rId6" Type="http://schemas.openxmlformats.org/officeDocument/2006/relationships/hyperlink" Target="http://waterplan.state.wy.us/plan/bighorn/2010/gis/gis.html" TargetMode="External"/><Relationship Id="rId11" Type="http://schemas.openxmlformats.org/officeDocument/2006/relationships/hyperlink" Target="http://waterplan.state.wy.us/plan/green/2001/gis/gis.html" TargetMode="External"/><Relationship Id="rId5" Type="http://schemas.openxmlformats.org/officeDocument/2006/relationships/hyperlink" Target="http://waterplan.state.wy.us/plan/platte/gis/gis.html" TargetMode="External"/><Relationship Id="rId10" Type="http://schemas.openxmlformats.org/officeDocument/2006/relationships/hyperlink" Target="http://water.usgs.gov/GIS/metadata/usgswrd/XML/aquifers_us.xml" TargetMode="External"/><Relationship Id="rId4" Type="http://schemas.openxmlformats.org/officeDocument/2006/relationships/hyperlink" Target="http://www.census.gov/geo/www/tiger/tgrshp2010/pophu.html" TargetMode="External"/><Relationship Id="rId9" Type="http://schemas.openxmlformats.org/officeDocument/2006/relationships/hyperlink" Target="http://waterplan.state.wy.us/plan/newy/gis/gis.html"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26" Type="http://schemas.openxmlformats.org/officeDocument/2006/relationships/image" Target="../media/image27.emf"/><Relationship Id="rId3" Type="http://schemas.openxmlformats.org/officeDocument/2006/relationships/image" Target="../media/image4.emf"/><Relationship Id="rId21" Type="http://schemas.openxmlformats.org/officeDocument/2006/relationships/image" Target="../media/image22.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5" Type="http://schemas.openxmlformats.org/officeDocument/2006/relationships/image" Target="../media/image26.emf"/><Relationship Id="rId2" Type="http://schemas.openxmlformats.org/officeDocument/2006/relationships/image" Target="../media/image3.emf"/><Relationship Id="rId16" Type="http://schemas.openxmlformats.org/officeDocument/2006/relationships/image" Target="../media/image17.emf"/><Relationship Id="rId20" Type="http://schemas.openxmlformats.org/officeDocument/2006/relationships/image" Target="../media/image21.emf"/><Relationship Id="rId29" Type="http://schemas.openxmlformats.org/officeDocument/2006/relationships/image" Target="../media/image30.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24" Type="http://schemas.openxmlformats.org/officeDocument/2006/relationships/image" Target="../media/image25.emf"/><Relationship Id="rId5" Type="http://schemas.openxmlformats.org/officeDocument/2006/relationships/image" Target="../media/image6.emf"/><Relationship Id="rId15" Type="http://schemas.openxmlformats.org/officeDocument/2006/relationships/image" Target="../media/image16.emf"/><Relationship Id="rId23" Type="http://schemas.openxmlformats.org/officeDocument/2006/relationships/image" Target="../media/image24.emf"/><Relationship Id="rId28" Type="http://schemas.openxmlformats.org/officeDocument/2006/relationships/image" Target="../media/image29.emf"/><Relationship Id="rId10" Type="http://schemas.openxmlformats.org/officeDocument/2006/relationships/image" Target="../media/image11.emf"/><Relationship Id="rId19" Type="http://schemas.openxmlformats.org/officeDocument/2006/relationships/image" Target="../media/image20.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 Id="rId22" Type="http://schemas.openxmlformats.org/officeDocument/2006/relationships/image" Target="../media/image23.emf"/><Relationship Id="rId27" Type="http://schemas.openxmlformats.org/officeDocument/2006/relationships/image" Target="../media/image28.emf"/><Relationship Id="rId30" Type="http://schemas.openxmlformats.org/officeDocument/2006/relationships/image" Target="../media/image31.emf"/></Relationships>
</file>

<file path=xl/drawings/_rels/drawing5.xml.rels><?xml version="1.0" encoding="UTF-8" standalone="yes"?>
<Relationships xmlns="http://schemas.openxmlformats.org/package/2006/relationships"><Relationship Id="rId1" Type="http://schemas.openxmlformats.org/officeDocument/2006/relationships/image" Target="../media/image32.emf"/></Relationships>
</file>

<file path=xl/drawings/_rels/drawing6.xml.rels><?xml version="1.0" encoding="UTF-8" standalone="yes"?>
<Relationships xmlns="http://schemas.openxmlformats.org/package/2006/relationships"><Relationship Id="rId8" Type="http://schemas.openxmlformats.org/officeDocument/2006/relationships/image" Target="../media/image40.emf"/><Relationship Id="rId13" Type="http://schemas.openxmlformats.org/officeDocument/2006/relationships/image" Target="../media/image45.emf"/><Relationship Id="rId18" Type="http://schemas.openxmlformats.org/officeDocument/2006/relationships/image" Target="../media/image50.emf"/><Relationship Id="rId3" Type="http://schemas.openxmlformats.org/officeDocument/2006/relationships/image" Target="../media/image35.emf"/><Relationship Id="rId21" Type="http://schemas.openxmlformats.org/officeDocument/2006/relationships/image" Target="../media/image53.emf"/><Relationship Id="rId7" Type="http://schemas.openxmlformats.org/officeDocument/2006/relationships/image" Target="../media/image39.emf"/><Relationship Id="rId12" Type="http://schemas.openxmlformats.org/officeDocument/2006/relationships/image" Target="../media/image44.emf"/><Relationship Id="rId17" Type="http://schemas.openxmlformats.org/officeDocument/2006/relationships/image" Target="../media/image49.emf"/><Relationship Id="rId2" Type="http://schemas.openxmlformats.org/officeDocument/2006/relationships/image" Target="../media/image34.emf"/><Relationship Id="rId16" Type="http://schemas.openxmlformats.org/officeDocument/2006/relationships/image" Target="../media/image48.emf"/><Relationship Id="rId20" Type="http://schemas.openxmlformats.org/officeDocument/2006/relationships/image" Target="../media/image52.emf"/><Relationship Id="rId1" Type="http://schemas.openxmlformats.org/officeDocument/2006/relationships/image" Target="../media/image33.emf"/><Relationship Id="rId6" Type="http://schemas.openxmlformats.org/officeDocument/2006/relationships/image" Target="../media/image38.emf"/><Relationship Id="rId11" Type="http://schemas.openxmlformats.org/officeDocument/2006/relationships/image" Target="../media/image43.emf"/><Relationship Id="rId5" Type="http://schemas.openxmlformats.org/officeDocument/2006/relationships/image" Target="../media/image37.emf"/><Relationship Id="rId15" Type="http://schemas.openxmlformats.org/officeDocument/2006/relationships/image" Target="../media/image47.emf"/><Relationship Id="rId10" Type="http://schemas.openxmlformats.org/officeDocument/2006/relationships/image" Target="../media/image42.emf"/><Relationship Id="rId19" Type="http://schemas.openxmlformats.org/officeDocument/2006/relationships/image" Target="../media/image51.emf"/><Relationship Id="rId4" Type="http://schemas.openxmlformats.org/officeDocument/2006/relationships/image" Target="../media/image36.emf"/><Relationship Id="rId9" Type="http://schemas.openxmlformats.org/officeDocument/2006/relationships/image" Target="../media/image41.emf"/><Relationship Id="rId14" Type="http://schemas.openxmlformats.org/officeDocument/2006/relationships/image" Target="../media/image46.emf"/></Relationships>
</file>

<file path=xl/drawings/_rels/drawing7.xml.rels><?xml version="1.0" encoding="UTF-8" standalone="yes"?>
<Relationships xmlns="http://schemas.openxmlformats.org/package/2006/relationships"><Relationship Id="rId1" Type="http://schemas.openxmlformats.org/officeDocument/2006/relationships/image" Target="../media/image54.emf"/></Relationships>
</file>

<file path=xl/drawings/_rels/drawing8.xml.rels><?xml version="1.0" encoding="UTF-8" standalone="yes"?>
<Relationships xmlns="http://schemas.openxmlformats.org/package/2006/relationships"><Relationship Id="rId1" Type="http://schemas.openxmlformats.org/officeDocument/2006/relationships/image" Target="../media/image55.emf"/></Relationships>
</file>

<file path=xl/drawings/_rels/drawing9.xml.rels><?xml version="1.0" encoding="UTF-8" standalone="yes"?>
<Relationships xmlns="http://schemas.openxmlformats.org/package/2006/relationships"><Relationship Id="rId1" Type="http://schemas.openxmlformats.org/officeDocument/2006/relationships/image" Target="../media/image56.emf"/></Relationships>
</file>

<file path=xl/drawings/_rels/drawing10.x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58.emf"/><Relationship Id="rId1" Type="http://schemas.openxmlformats.org/officeDocument/2006/relationships/image" Target="../media/image57.emf"/><Relationship Id="rId6" Type="http://schemas.openxmlformats.org/officeDocument/2006/relationships/image" Target="../media/image62.emf"/><Relationship Id="rId5" Type="http://schemas.openxmlformats.org/officeDocument/2006/relationships/image" Target="../media/image61.emf"/><Relationship Id="rId4" Type="http://schemas.openxmlformats.org/officeDocument/2006/relationships/image" Target="../media/image60.emf"/></Relationships>
</file>

<file path=xl/drawings/drawing1.xml><?xml version="1.0" encoding="utf-8"?>
<xdr:wsDr xmlns:xdr="http://schemas.openxmlformats.org/drawingml/2006/spreadsheetDrawing" xmlns:a="http://schemas.openxmlformats.org/drawingml/2006/main">
  <xdr:twoCellAnchor>
    <xdr:from>
      <xdr:col>0</xdr:col>
      <xdr:colOff>449580</xdr:colOff>
      <xdr:row>2</xdr:row>
      <xdr:rowOff>83820</xdr:rowOff>
    </xdr:from>
    <xdr:to>
      <xdr:col>12</xdr:col>
      <xdr:colOff>59055</xdr:colOff>
      <xdr:row>26</xdr:row>
      <xdr:rowOff>58420</xdr:rowOff>
    </xdr:to>
    <xdr:sp macro="" textlink="">
      <xdr:nvSpPr>
        <xdr:cNvPr id="2" name="TextBox 1">
          <a:hlinkClick xmlns:r="http://schemas.openxmlformats.org/officeDocument/2006/relationships" r:id="rId1"/>
        </xdr:cNvPr>
        <xdr:cNvSpPr txBox="1"/>
      </xdr:nvSpPr>
      <xdr:spPr>
        <a:xfrm>
          <a:off x="449580" y="502920"/>
          <a:ext cx="6924675" cy="4363720"/>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a:t>
          </a:r>
          <a:r>
            <a:rPr lang="en-US" sz="1100" b="0"/>
            <a:t> Flow characteristics at U.S. Geological Survey Streamgages in the conterminous United States.  </a:t>
          </a:r>
          <a:r>
            <a:rPr lang="en-US" sz="1100" b="1" i="1">
              <a:solidFill>
                <a:schemeClr val="accent6">
                  <a:lumMod val="50000"/>
                </a:schemeClr>
              </a:solidFill>
            </a:rPr>
            <a:t>Labeled</a:t>
          </a:r>
          <a:r>
            <a:rPr lang="en-US" sz="1100" b="1" i="1" baseline="0">
              <a:solidFill>
                <a:schemeClr val="accent6">
                  <a:lumMod val="50000"/>
                </a:schemeClr>
              </a:solidFill>
            </a:rPr>
            <a:t> in the data as USGS Streamgages</a:t>
          </a:r>
          <a:endParaRPr lang="en-US" sz="1100" b="0">
            <a:solidFill>
              <a:schemeClr val="accent6">
                <a:lumMod val="50000"/>
              </a:schemeClr>
            </a:solidFill>
          </a:endParaRPr>
        </a:p>
        <a:p>
          <a:r>
            <a:rPr lang="en-US" sz="1100" b="1"/>
            <a:t>Website:</a:t>
          </a:r>
          <a:r>
            <a:rPr lang="en-US" sz="1100" b="0"/>
            <a:t> http://water.usgs.gov/GIS/metadata/usgswrd/XML/qsitesdd.xml#stdorder</a:t>
          </a:r>
        </a:p>
        <a:p>
          <a:r>
            <a:rPr lang="en-US" sz="1100" b="1"/>
            <a:t>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abstract in metadata for this dataset, "This dataset represents point locations and flow characteristics for current (as of November 20, 2001) and historical U.S. Geological Survey (USGS) streamgages in the conterminous United States.  The flow characteristics were computed from the daily streamflow data recorded at each streamgage for the period of record."</a:t>
          </a:r>
        </a:p>
        <a:p>
          <a:endParaRPr lang="en-US" sz="1100" b="0" baseline="0"/>
        </a:p>
        <a:p>
          <a:r>
            <a:rPr lang="en-US" sz="1100" b="0" baseline="0"/>
            <a:t>The streamgage characteristics include but are not limited to:</a:t>
          </a:r>
        </a:p>
        <a:p>
          <a:r>
            <a:rPr lang="en-US" sz="1100" b="0" baseline="0"/>
            <a:t>Station Number</a:t>
          </a:r>
        </a:p>
        <a:p>
          <a:r>
            <a:rPr lang="en-US" sz="1100" b="0" baseline="0"/>
            <a:t>Station Name</a:t>
          </a:r>
        </a:p>
        <a:p>
          <a:r>
            <a:rPr lang="en-US" sz="1100" b="0" baseline="0"/>
            <a:t>Station Latitude and Longitude</a:t>
          </a:r>
        </a:p>
        <a:p>
          <a:r>
            <a:rPr lang="en-US" sz="1100" b="0" baseline="0"/>
            <a:t>Hydrologic Unit Code (HUC 8)</a:t>
          </a:r>
        </a:p>
        <a:p>
          <a:endParaRPr lang="en-US" sz="1100" b="0" baseline="0"/>
        </a:p>
        <a:p>
          <a:r>
            <a:rPr lang="en-US" sz="1100" b="0" baseline="0"/>
            <a:t>The flow-characteristics information for each streamgage include but are not limited to:</a:t>
          </a:r>
        </a:p>
        <a:p>
          <a:r>
            <a:rPr lang="en-US" sz="1100" b="0" baseline="0"/>
            <a:t>Minimum and Maximum daily flow for the period of record (cubic feet per second)</a:t>
          </a:r>
        </a:p>
        <a:p>
          <a:r>
            <a:rPr lang="en-US" sz="1100" b="0" baseline="0"/>
            <a:t>Percentiles (1, 5, 10, 20, 25, 50, 75, 80, 90, 95, 99) of daily flow for the period of record (cubic feet per second)</a:t>
          </a:r>
        </a:p>
        <a:p>
          <a:endParaRPr lang="en-US" sz="1100" b="0" baseline="0"/>
        </a:p>
        <a:p>
          <a:r>
            <a:rPr lang="en-US" sz="1100" b="1" baseline="0"/>
            <a:t>Percentile calculation description:</a:t>
          </a:r>
          <a:endParaRPr lang="en-US" sz="1100" b="0" baseline="0"/>
        </a:p>
        <a:p>
          <a:r>
            <a:rPr lang="en-US" sz="1100" b="0" baseline="0"/>
            <a:t>Percentile flow information is calculated on a daily basis.  So a percentile of 1 means that 99% of all mean </a:t>
          </a:r>
          <a:r>
            <a:rPr lang="en-US" sz="1100" b="0" i="1" baseline="0"/>
            <a:t>daily</a:t>
          </a:r>
          <a:r>
            <a:rPr lang="en-US" sz="1100" b="0" i="0" baseline="0"/>
            <a:t> flows recorded for a streamgage are greater than that amount.</a:t>
          </a:r>
          <a:endParaRPr lang="en-US" sz="1100" b="1" baseline="0"/>
        </a:p>
      </xdr:txBody>
    </xdr:sp>
    <xdr:clientData/>
  </xdr:twoCellAnchor>
  <xdr:twoCellAnchor>
    <xdr:from>
      <xdr:col>12</xdr:col>
      <xdr:colOff>272143</xdr:colOff>
      <xdr:row>2</xdr:row>
      <xdr:rowOff>87085</xdr:rowOff>
    </xdr:from>
    <xdr:to>
      <xdr:col>23</xdr:col>
      <xdr:colOff>491218</xdr:colOff>
      <xdr:row>13</xdr:row>
      <xdr:rowOff>163286</xdr:rowOff>
    </xdr:to>
    <xdr:sp macro="" textlink="">
      <xdr:nvSpPr>
        <xdr:cNvPr id="3" name="TextBox 2">
          <a:hlinkClick xmlns:r="http://schemas.openxmlformats.org/officeDocument/2006/relationships" r:id="rId2"/>
        </xdr:cNvPr>
        <xdr:cNvSpPr txBox="1"/>
      </xdr:nvSpPr>
      <xdr:spPr>
        <a:xfrm>
          <a:off x="7587343" y="511628"/>
          <a:ext cx="6924675" cy="2111829"/>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a:t>
          </a:r>
          <a:r>
            <a:rPr lang="en-US" sz="1100" b="0"/>
            <a:t> Wind Bighorn Basin</a:t>
          </a:r>
          <a:r>
            <a:rPr lang="en-US" sz="1100" b="0" baseline="0"/>
            <a:t> </a:t>
          </a:r>
          <a:r>
            <a:rPr lang="en-US" sz="1100" b="0"/>
            <a:t>Technical Memorandum - Municipal and Domestic Water Use.pdf  </a:t>
          </a:r>
          <a:r>
            <a:rPr lang="en-US" sz="1100" b="1" i="1">
              <a:solidFill>
                <a:schemeClr val="accent6">
                  <a:lumMod val="50000"/>
                </a:schemeClr>
              </a:solidFill>
            </a:rPr>
            <a:t>Labeled</a:t>
          </a:r>
          <a:r>
            <a:rPr lang="en-US" sz="1100" b="1" i="1" baseline="0">
              <a:solidFill>
                <a:schemeClr val="accent6">
                  <a:lumMod val="50000"/>
                </a:schemeClr>
              </a:solidFill>
            </a:rPr>
            <a:t> in data as WB Municipal &amp; Domestic</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purpose of this technical memorandum is to document municipal and domestic water use in the Wind-Bighorn Basin to support the Wind-Bighorn Basin Plan.  This information updates work performed during the previous Wind-Bighorn Basin Plan completed in 2003.  Section 1 provides a brief summary of municipal and domestic use reported in the previous Basin Plan.  The remaining sections provide updated information."</a:t>
          </a:r>
          <a:endParaRPr lang="en-US" sz="1100" b="1" baseline="0"/>
        </a:p>
      </xdr:txBody>
    </xdr:sp>
    <xdr:clientData/>
  </xdr:twoCellAnchor>
  <xdr:twoCellAnchor>
    <xdr:from>
      <xdr:col>24</xdr:col>
      <xdr:colOff>187778</xdr:colOff>
      <xdr:row>2</xdr:row>
      <xdr:rowOff>103413</xdr:rowOff>
    </xdr:from>
    <xdr:to>
      <xdr:col>35</xdr:col>
      <xdr:colOff>406853</xdr:colOff>
      <xdr:row>10</xdr:row>
      <xdr:rowOff>27214</xdr:rowOff>
    </xdr:to>
    <xdr:sp macro="" textlink="">
      <xdr:nvSpPr>
        <xdr:cNvPr id="4" name="TextBox 3">
          <a:hlinkClick xmlns:r="http://schemas.openxmlformats.org/officeDocument/2006/relationships" r:id="rId3"/>
        </xdr:cNvPr>
        <xdr:cNvSpPr txBox="1"/>
      </xdr:nvSpPr>
      <xdr:spPr>
        <a:xfrm>
          <a:off x="14818178" y="527956"/>
          <a:ext cx="6924675" cy="1404258"/>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Snake/Salt River Basin Plan: Basin Water Use Profile - Municipal </a:t>
          </a:r>
          <a:r>
            <a:rPr lang="en-US" sz="1100" b="1" i="1">
              <a:solidFill>
                <a:schemeClr val="accent6">
                  <a:lumMod val="50000"/>
                </a:schemeClr>
              </a:solidFill>
            </a:rPr>
            <a:t>Labeled</a:t>
          </a:r>
          <a:r>
            <a:rPr lang="en-US" sz="1100" b="1" i="1" baseline="0">
              <a:solidFill>
                <a:schemeClr val="accent6">
                  <a:lumMod val="50000"/>
                </a:schemeClr>
              </a:solidFill>
            </a:rPr>
            <a:t> in data as SS Municipal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covers the topic of municipal water uses in the Snake/Salt River basin. "</a:t>
          </a:r>
          <a:endParaRPr lang="en-US" sz="1100" b="1" baseline="0"/>
        </a:p>
      </xdr:txBody>
    </xdr:sp>
    <xdr:clientData/>
  </xdr:twoCellAnchor>
  <xdr:twoCellAnchor>
    <xdr:from>
      <xdr:col>24</xdr:col>
      <xdr:colOff>182337</xdr:colOff>
      <xdr:row>45</xdr:row>
      <xdr:rowOff>8162</xdr:rowOff>
    </xdr:from>
    <xdr:to>
      <xdr:col>35</xdr:col>
      <xdr:colOff>401412</xdr:colOff>
      <xdr:row>60</xdr:row>
      <xdr:rowOff>185055</xdr:rowOff>
    </xdr:to>
    <xdr:sp macro="" textlink="">
      <xdr:nvSpPr>
        <xdr:cNvPr id="5" name="TextBox 4">
          <a:hlinkClick xmlns:r="http://schemas.openxmlformats.org/officeDocument/2006/relationships" r:id="rId4"/>
        </xdr:cNvPr>
        <xdr:cNvSpPr txBox="1"/>
      </xdr:nvSpPr>
      <xdr:spPr>
        <a:xfrm>
          <a:off x="14812737" y="8390162"/>
          <a:ext cx="6924675" cy="2952750"/>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Snake/Salt River Basin Plan: Memo 3:  Future Water Demand Projections </a:t>
          </a:r>
          <a:r>
            <a:rPr lang="en-US" sz="1100" b="1" i="1">
              <a:solidFill>
                <a:schemeClr val="accent6">
                  <a:lumMod val="50000"/>
                </a:schemeClr>
              </a:solidFill>
            </a:rPr>
            <a:t>Labeled</a:t>
          </a:r>
          <a:r>
            <a:rPr lang="en-US" sz="1100" b="1" i="1" baseline="0">
              <a:solidFill>
                <a:schemeClr val="accent6">
                  <a:lumMod val="50000"/>
                </a:schemeClr>
              </a:solidFill>
            </a:rPr>
            <a:t> in data as SS Future Demand</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describes future water demand projections for the Snake/Salt River Basin (Basin) under three alternative scenarios.  The first portion of the memorandum focuses on the five key economic water use sectors and describes the study team's water use projections for those sectors in the Basin in three separate sections:</a:t>
          </a:r>
        </a:p>
        <a:p>
          <a:pPr marL="171450" indent="-171450">
            <a:buFont typeface="Arial" pitchFamily="34" charset="0"/>
            <a:buChar char="•"/>
          </a:pPr>
          <a:r>
            <a:rPr lang="en-US" sz="1100" b="0" baseline="0"/>
            <a:t>estimation of existing water use relationships (or water use factors) for each of the major economic and demographic water consuming sectors provided in the second memorandum;</a:t>
          </a:r>
        </a:p>
        <a:p>
          <a:pPr marL="171450" indent="-171450">
            <a:buFont typeface="Arial" pitchFamily="34" charset="0"/>
            <a:buChar char="•"/>
          </a:pPr>
          <a:r>
            <a:rPr lang="en-US" sz="1100" b="0" baseline="0"/>
            <a:t>water use projections for each of the five key water using economic sectors - agricultural, municipal, industrial, rural domestic, and recreational facility - under three scenarios, presented on an annual basis; and</a:t>
          </a:r>
        </a:p>
        <a:p>
          <a:pPr marL="171450" indent="-171450">
            <a:buFont typeface="Arial" pitchFamily="34" charset="0"/>
            <a:buChar char="•"/>
          </a:pPr>
          <a:r>
            <a:rPr lang="en-US" sz="1100" b="0" baseline="0"/>
            <a:t>water use projections  for each of these key water use sectors presented on monthly basis..</a:t>
          </a:r>
        </a:p>
        <a:p>
          <a:pPr marL="0" indent="0">
            <a:buFontTx/>
            <a:buNone/>
          </a:pPr>
          <a:endParaRPr lang="en-US" sz="1100" b="0" baseline="0"/>
        </a:p>
        <a:p>
          <a:pPr marL="0" indent="0">
            <a:buFontTx/>
            <a:buNone/>
          </a:pPr>
          <a:r>
            <a:rPr lang="en-US" sz="1100" b="0" baseline="0"/>
            <a:t>The second portion of the memorandum focuses on environmental water use within the Basin. "</a:t>
          </a:r>
        </a:p>
      </xdr:txBody>
    </xdr:sp>
    <xdr:clientData/>
  </xdr:twoCellAnchor>
  <xdr:twoCellAnchor>
    <xdr:from>
      <xdr:col>36</xdr:col>
      <xdr:colOff>95250</xdr:colOff>
      <xdr:row>2</xdr:row>
      <xdr:rowOff>125185</xdr:rowOff>
    </xdr:from>
    <xdr:to>
      <xdr:col>47</xdr:col>
      <xdr:colOff>314325</xdr:colOff>
      <xdr:row>10</xdr:row>
      <xdr:rowOff>48985</xdr:rowOff>
    </xdr:to>
    <xdr:sp macro="" textlink="">
      <xdr:nvSpPr>
        <xdr:cNvPr id="6" name="TextBox 5">
          <a:hlinkClick xmlns:r="http://schemas.openxmlformats.org/officeDocument/2006/relationships" r:id="rId5"/>
        </xdr:cNvPr>
        <xdr:cNvSpPr txBox="1"/>
      </xdr:nvSpPr>
      <xdr:spPr>
        <a:xfrm>
          <a:off x="22040850" y="549728"/>
          <a:ext cx="6924675" cy="1404257"/>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Powder/Tongue River Basin Plan: Municipal Water Use Task 2B </a:t>
          </a:r>
          <a:r>
            <a:rPr lang="en-US" sz="1100" b="1" i="1">
              <a:solidFill>
                <a:schemeClr val="accent6">
                  <a:lumMod val="50000"/>
                </a:schemeClr>
              </a:solidFill>
            </a:rPr>
            <a:t>Labeled</a:t>
          </a:r>
          <a:r>
            <a:rPr lang="en-US" sz="1100" b="1" i="1" baseline="0">
              <a:solidFill>
                <a:schemeClr val="accent6">
                  <a:lumMod val="50000"/>
                </a:schemeClr>
              </a:solidFill>
            </a:rPr>
            <a:t> in data as PT Municipal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Technical Memorandum provides water use information for...municipal, district or private water systems that furnish water for municipal and domestic use to their residents."</a:t>
          </a:r>
          <a:endParaRPr lang="en-US" sz="1100" b="1" baseline="0"/>
        </a:p>
      </xdr:txBody>
    </xdr:sp>
    <xdr:clientData/>
  </xdr:twoCellAnchor>
  <xdr:twoCellAnchor>
    <xdr:from>
      <xdr:col>48</xdr:col>
      <xdr:colOff>100692</xdr:colOff>
      <xdr:row>2</xdr:row>
      <xdr:rowOff>138794</xdr:rowOff>
    </xdr:from>
    <xdr:to>
      <xdr:col>59</xdr:col>
      <xdr:colOff>319767</xdr:colOff>
      <xdr:row>14</xdr:row>
      <xdr:rowOff>8164</xdr:rowOff>
    </xdr:to>
    <xdr:sp macro="" textlink="">
      <xdr:nvSpPr>
        <xdr:cNvPr id="7" name="TextBox 6">
          <a:hlinkClick xmlns:r="http://schemas.openxmlformats.org/officeDocument/2006/relationships" r:id="rId6"/>
        </xdr:cNvPr>
        <xdr:cNvSpPr txBox="1"/>
      </xdr:nvSpPr>
      <xdr:spPr>
        <a:xfrm>
          <a:off x="29361492" y="563337"/>
          <a:ext cx="6924675" cy="2090056"/>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2.2 - Municipal and Domestic Water Use In The Platte River Basin Of Wyoming </a:t>
          </a:r>
          <a:r>
            <a:rPr lang="en-US" sz="1100" b="1" i="1">
              <a:solidFill>
                <a:schemeClr val="accent6">
                  <a:lumMod val="50000"/>
                </a:schemeClr>
              </a:solidFill>
            </a:rPr>
            <a:t>Labeled</a:t>
          </a:r>
          <a:r>
            <a:rPr lang="en-US" sz="1100" b="1" i="1" baseline="0">
              <a:solidFill>
                <a:schemeClr val="accent6">
                  <a:lumMod val="50000"/>
                </a:schemeClr>
              </a:solidFill>
            </a:rPr>
            <a:t> in data as Platte Municipal &amp; Domestic</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purpose of this Technical Memorandum is to estimate overall domestic and municipal water use in the Platte River Basin of Wyoming.  For the purposes of this study, the Platte River Basin has been divided into the following subbasins: Above Pathfinder, Pathfinder to Guernsey, Guernsey to State Line, Upper Laramie, Lower Laramie, Horse Creek, and South Platte, and includes all  or portions of the following counties:  Carbon, Albany, Laramie, Platte, Goshen, Niobrara, Converse, Natrona, Fremont, Sweetwater, and Sublette."</a:t>
          </a:r>
          <a:endParaRPr lang="en-US" sz="1100" b="1" baseline="0"/>
        </a:p>
      </xdr:txBody>
    </xdr:sp>
    <xdr:clientData/>
  </xdr:twoCellAnchor>
  <xdr:twoCellAnchor>
    <xdr:from>
      <xdr:col>48</xdr:col>
      <xdr:colOff>111580</xdr:colOff>
      <xdr:row>26</xdr:row>
      <xdr:rowOff>2723</xdr:rowOff>
    </xdr:from>
    <xdr:to>
      <xdr:col>59</xdr:col>
      <xdr:colOff>330655</xdr:colOff>
      <xdr:row>42</xdr:row>
      <xdr:rowOff>122466</xdr:rowOff>
    </xdr:to>
    <xdr:sp macro="" textlink="">
      <xdr:nvSpPr>
        <xdr:cNvPr id="8" name="TextBox 7">
          <a:hlinkClick xmlns:r="http://schemas.openxmlformats.org/officeDocument/2006/relationships" r:id="rId7"/>
        </xdr:cNvPr>
        <xdr:cNvSpPr txBox="1"/>
      </xdr:nvSpPr>
      <xdr:spPr>
        <a:xfrm>
          <a:off x="29372380" y="4868637"/>
          <a:ext cx="6924675" cy="3080658"/>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4.3 - (Platte River Basin) Projected Water Use Factors for Economic Sectors </a:t>
          </a:r>
          <a:r>
            <a:rPr lang="en-US" sz="1100" b="1" i="1">
              <a:solidFill>
                <a:schemeClr val="accent6">
                  <a:lumMod val="50000"/>
                </a:schemeClr>
              </a:solidFill>
            </a:rPr>
            <a:t>Labeled</a:t>
          </a:r>
          <a:r>
            <a:rPr lang="en-US" sz="1100" b="1" i="1" baseline="0">
              <a:solidFill>
                <a:schemeClr val="accent6">
                  <a:lumMod val="50000"/>
                </a:schemeClr>
              </a:solidFill>
            </a:rPr>
            <a:t> in data as Platte Future Demand</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provides future water demand projections for the Platte River Basin (Basin) under three alternative scenarios.  The first portion of the memorandum focuses on the four key water use sectors and describes the study team's water use projections for those sectors. This first portion of the memorandum has three separate sections:</a:t>
          </a:r>
        </a:p>
        <a:p>
          <a:pPr marL="171450" indent="-171450">
            <a:buFont typeface="Arial" pitchFamily="34" charset="0"/>
            <a:buChar char="•"/>
          </a:pPr>
          <a:r>
            <a:rPr lang="en-US" sz="1100" b="0" baseline="0"/>
            <a:t>estimation of existing water relationships (or water use factors) for each of the major economic and demographic water consuming sectors provided in the second memorandum</a:t>
          </a:r>
        </a:p>
        <a:p>
          <a:pPr marL="171450" indent="-171450">
            <a:buFont typeface="Arial" pitchFamily="34" charset="0"/>
            <a:buChar char="•"/>
          </a:pPr>
          <a:r>
            <a:rPr lang="en-US" sz="1100" b="0" baseline="0"/>
            <a:t>water use projections for each of the key water using economic sectors - agricultural, municipal and rural domestic, industrial and recreational - under three scenarios, presented on an annual basis</a:t>
          </a:r>
        </a:p>
        <a:p>
          <a:pPr marL="171450" indent="-171450">
            <a:buFont typeface="Arial" pitchFamily="34" charset="0"/>
            <a:buChar char="•"/>
          </a:pPr>
          <a:r>
            <a:rPr lang="en-US" sz="1100" b="0" baseline="0"/>
            <a:t>water use projections for the Basin presented on a monthly basis</a:t>
          </a:r>
        </a:p>
        <a:p>
          <a:pPr marL="0" indent="0">
            <a:buFontTx/>
            <a:buNone/>
          </a:pPr>
          <a:endParaRPr lang="en-US" sz="1100" b="0" baseline="0"/>
        </a:p>
        <a:p>
          <a:pPr marL="0" indent="0">
            <a:buFontTx/>
            <a:buNone/>
          </a:pPr>
          <a:r>
            <a:rPr lang="en-US" sz="1100" b="0" baseline="0"/>
            <a:t>The second portion of the memorandum focuses on environmental water use within the Basin. "</a:t>
          </a:r>
        </a:p>
      </xdr:txBody>
    </xdr:sp>
    <xdr:clientData/>
  </xdr:twoCellAnchor>
  <xdr:twoCellAnchor>
    <xdr:from>
      <xdr:col>60</xdr:col>
      <xdr:colOff>38100</xdr:colOff>
      <xdr:row>2</xdr:row>
      <xdr:rowOff>166007</xdr:rowOff>
    </xdr:from>
    <xdr:to>
      <xdr:col>71</xdr:col>
      <xdr:colOff>257175</xdr:colOff>
      <xdr:row>11</xdr:row>
      <xdr:rowOff>133350</xdr:rowOff>
    </xdr:to>
    <xdr:sp macro="" textlink="">
      <xdr:nvSpPr>
        <xdr:cNvPr id="11" name="TextBox 10">
          <a:hlinkClick xmlns:r="http://schemas.openxmlformats.org/officeDocument/2006/relationships" r:id="rId8"/>
        </xdr:cNvPr>
        <xdr:cNvSpPr txBox="1"/>
      </xdr:nvSpPr>
      <xdr:spPr>
        <a:xfrm>
          <a:off x="36614100" y="590550"/>
          <a:ext cx="6924675" cy="1632857"/>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a:t>
          </a:r>
          <a:r>
            <a:rPr lang="en-US" sz="1100" b="0"/>
            <a:t> Technical Memorandum - Northeast Wyoming River Basins Plan: Municipal Water Use Task 2B  </a:t>
          </a:r>
          <a:r>
            <a:rPr lang="en-US" sz="1100" b="1" i="1">
              <a:solidFill>
                <a:schemeClr val="accent6">
                  <a:lumMod val="50000"/>
                </a:schemeClr>
              </a:solidFill>
            </a:rPr>
            <a:t>Labeled</a:t>
          </a:r>
          <a:r>
            <a:rPr lang="en-US" sz="1100" b="1" i="1" baseline="0">
              <a:solidFill>
                <a:schemeClr val="accent6">
                  <a:lumMod val="50000"/>
                </a:schemeClr>
              </a:solidFill>
            </a:rPr>
            <a:t> in data as NE Municipal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Technical Memorandum provides water use information for the following 33 municipal, district or private water systems that furnish water for municipal and domestic use to their residents."</a:t>
          </a:r>
          <a:endParaRPr lang="en-US" sz="1100" b="1" baseline="0"/>
        </a:p>
      </xdr:txBody>
    </xdr:sp>
    <xdr:clientData/>
  </xdr:twoCellAnchor>
  <xdr:twoCellAnchor>
    <xdr:from>
      <xdr:col>71</xdr:col>
      <xdr:colOff>598714</xdr:colOff>
      <xdr:row>3</xdr:row>
      <xdr:rowOff>13608</xdr:rowOff>
    </xdr:from>
    <xdr:to>
      <xdr:col>83</xdr:col>
      <xdr:colOff>208189</xdr:colOff>
      <xdr:row>10</xdr:row>
      <xdr:rowOff>122465</xdr:rowOff>
    </xdr:to>
    <xdr:sp macro="" textlink="">
      <xdr:nvSpPr>
        <xdr:cNvPr id="12" name="TextBox 11">
          <a:hlinkClick xmlns:r="http://schemas.openxmlformats.org/officeDocument/2006/relationships" r:id="rId9"/>
        </xdr:cNvPr>
        <xdr:cNvSpPr txBox="1"/>
      </xdr:nvSpPr>
      <xdr:spPr>
        <a:xfrm>
          <a:off x="43880314" y="623208"/>
          <a:ext cx="6924675" cy="1404257"/>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Green River Basin Plan II: Basin Water Use Profile - Municipal  </a:t>
          </a:r>
          <a:r>
            <a:rPr lang="en-US" sz="1100" b="1" i="1">
              <a:solidFill>
                <a:schemeClr val="accent6">
                  <a:lumMod val="50000"/>
                </a:schemeClr>
              </a:solidFill>
            </a:rPr>
            <a:t>Labeled</a:t>
          </a:r>
          <a:r>
            <a:rPr lang="en-US" sz="1100" b="1" i="1" baseline="0">
              <a:solidFill>
                <a:schemeClr val="accent6">
                  <a:lumMod val="50000"/>
                </a:schemeClr>
              </a:solidFill>
            </a:rPr>
            <a:t> in data as Green Municipal</a:t>
          </a:r>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purpose of this technical memorandum is to provide water use information for the...Green River Basin cities, towns and joint power boards that supply water to their citizens or customers."</a:t>
          </a:r>
          <a:endParaRPr lang="en-US" sz="1100" b="1" baseline="0"/>
        </a:p>
      </xdr:txBody>
    </xdr:sp>
    <xdr:clientData/>
  </xdr:twoCellAnchor>
  <xdr:twoCellAnchor>
    <xdr:from>
      <xdr:col>84</xdr:col>
      <xdr:colOff>8163</xdr:colOff>
      <xdr:row>11</xdr:row>
      <xdr:rowOff>119745</xdr:rowOff>
    </xdr:from>
    <xdr:to>
      <xdr:col>95</xdr:col>
      <xdr:colOff>227238</xdr:colOff>
      <xdr:row>18</xdr:row>
      <xdr:rowOff>141517</xdr:rowOff>
    </xdr:to>
    <xdr:sp macro="" textlink="">
      <xdr:nvSpPr>
        <xdr:cNvPr id="13" name="TextBox 12">
          <a:hlinkClick xmlns:r="http://schemas.openxmlformats.org/officeDocument/2006/relationships" r:id="rId10"/>
        </xdr:cNvPr>
        <xdr:cNvSpPr txBox="1"/>
      </xdr:nvSpPr>
      <xdr:spPr>
        <a:xfrm>
          <a:off x="51214563" y="2209802"/>
          <a:ext cx="6924675" cy="1317172"/>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baseline="0"/>
            <a:t>Memorandum - Bear River Basin Plan: Municipal Water Use - Town of Cokeville   </a:t>
          </a:r>
          <a:r>
            <a:rPr lang="en-US" sz="1100" b="1" i="1">
              <a:solidFill>
                <a:schemeClr val="accent6">
                  <a:lumMod val="50000"/>
                </a:schemeClr>
              </a:solidFill>
            </a:rPr>
            <a:t>Labeled</a:t>
          </a:r>
          <a:r>
            <a:rPr lang="en-US" sz="1100" b="1" i="1" baseline="0">
              <a:solidFill>
                <a:schemeClr val="accent6">
                  <a:lumMod val="50000"/>
                </a:schemeClr>
              </a:solidFill>
            </a:rPr>
            <a:t> in data as Bear Municipal Cokeville</a:t>
          </a:r>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The purpose of this memorandum is to provide information on municipal water use for the town of Cokeville.</a:t>
          </a:r>
        </a:p>
      </xdr:txBody>
    </xdr:sp>
    <xdr:clientData/>
  </xdr:twoCellAnchor>
  <xdr:twoCellAnchor>
    <xdr:from>
      <xdr:col>84</xdr:col>
      <xdr:colOff>8165</xdr:colOff>
      <xdr:row>3</xdr:row>
      <xdr:rowOff>19050</xdr:rowOff>
    </xdr:from>
    <xdr:to>
      <xdr:col>95</xdr:col>
      <xdr:colOff>227240</xdr:colOff>
      <xdr:row>10</xdr:row>
      <xdr:rowOff>40822</xdr:rowOff>
    </xdr:to>
    <xdr:sp macro="" textlink="">
      <xdr:nvSpPr>
        <xdr:cNvPr id="14" name="TextBox 13">
          <a:hlinkClick xmlns:r="http://schemas.openxmlformats.org/officeDocument/2006/relationships" r:id="rId11"/>
        </xdr:cNvPr>
        <xdr:cNvSpPr txBox="1"/>
      </xdr:nvSpPr>
      <xdr:spPr>
        <a:xfrm>
          <a:off x="51214565" y="628650"/>
          <a:ext cx="6924675" cy="1317172"/>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baseline="0"/>
            <a:t>Memorandum - Bear River Basin Plan: Municipal Water Use - CIty of Evanston, Wyoming  </a:t>
          </a:r>
          <a:r>
            <a:rPr lang="en-US" sz="1100" b="1" i="1">
              <a:solidFill>
                <a:schemeClr val="accent6">
                  <a:lumMod val="50000"/>
                </a:schemeClr>
              </a:solidFill>
            </a:rPr>
            <a:t>Labeled</a:t>
          </a:r>
          <a:r>
            <a:rPr lang="en-US" sz="1100" b="1" i="1" baseline="0">
              <a:solidFill>
                <a:schemeClr val="accent6">
                  <a:lumMod val="50000"/>
                </a:schemeClr>
              </a:solidFill>
            </a:rPr>
            <a:t> in data as Bear Municipal Evanston</a:t>
          </a:r>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The purpose of this memorandum is to provide information on municipal water use for the city of Evanston</a:t>
          </a:r>
        </a:p>
      </xdr:txBody>
    </xdr:sp>
    <xdr:clientData/>
  </xdr:twoCellAnchor>
  <xdr:twoCellAnchor>
    <xdr:from>
      <xdr:col>12</xdr:col>
      <xdr:colOff>283029</xdr:colOff>
      <xdr:row>15</xdr:row>
      <xdr:rowOff>32657</xdr:rowOff>
    </xdr:from>
    <xdr:to>
      <xdr:col>23</xdr:col>
      <xdr:colOff>502104</xdr:colOff>
      <xdr:row>22</xdr:row>
      <xdr:rowOff>54429</xdr:rowOff>
    </xdr:to>
    <xdr:sp macro="" textlink="">
      <xdr:nvSpPr>
        <xdr:cNvPr id="15" name="TextBox 14">
          <a:hlinkClick xmlns:r="http://schemas.openxmlformats.org/officeDocument/2006/relationships" r:id="rId12"/>
        </xdr:cNvPr>
        <xdr:cNvSpPr txBox="1"/>
      </xdr:nvSpPr>
      <xdr:spPr>
        <a:xfrm>
          <a:off x="7598229" y="2862943"/>
          <a:ext cx="6924675" cy="1317172"/>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baseline="0"/>
            <a:t>Wind-Bighorn Basin Plan  Task 3C-Industrial and Mining Water use   </a:t>
          </a:r>
          <a:r>
            <a:rPr lang="en-US" sz="1100" b="1" i="1">
              <a:solidFill>
                <a:schemeClr val="accent6">
                  <a:lumMod val="50000"/>
                </a:schemeClr>
              </a:solidFill>
            </a:rPr>
            <a:t>Labeled</a:t>
          </a:r>
          <a:r>
            <a:rPr lang="en-US" sz="1100" b="1" i="1" baseline="0">
              <a:solidFill>
                <a:schemeClr val="accent6">
                  <a:lumMod val="50000"/>
                </a:schemeClr>
              </a:solidFill>
            </a:rPr>
            <a:t> in data as WB Industrial and Mining</a:t>
          </a:r>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The purpose of this technical memorandum is to document industrial water use in the Wind-Bighorn Basin to support the Wind-Bighorn Basin Plan Update.</a:t>
          </a:r>
        </a:p>
      </xdr:txBody>
    </xdr:sp>
    <xdr:clientData/>
  </xdr:twoCellAnchor>
  <xdr:twoCellAnchor>
    <xdr:from>
      <xdr:col>12</xdr:col>
      <xdr:colOff>293916</xdr:colOff>
      <xdr:row>23</xdr:row>
      <xdr:rowOff>108857</xdr:rowOff>
    </xdr:from>
    <xdr:to>
      <xdr:col>23</xdr:col>
      <xdr:colOff>512991</xdr:colOff>
      <xdr:row>33</xdr:row>
      <xdr:rowOff>108858</xdr:rowOff>
    </xdr:to>
    <xdr:sp macro="" textlink="">
      <xdr:nvSpPr>
        <xdr:cNvPr id="16" name="TextBox 15">
          <a:hlinkClick xmlns:r="http://schemas.openxmlformats.org/officeDocument/2006/relationships" r:id="rId13"/>
        </xdr:cNvPr>
        <xdr:cNvSpPr txBox="1"/>
      </xdr:nvSpPr>
      <xdr:spPr>
        <a:xfrm>
          <a:off x="7609116" y="4419600"/>
          <a:ext cx="6924675" cy="1850572"/>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Wind-Bighorn</a:t>
          </a:r>
          <a:r>
            <a:rPr lang="en-US" sz="1100" b="0" baseline="0"/>
            <a:t> Basin  Task 3A-Agricultural Water Use   </a:t>
          </a:r>
          <a:r>
            <a:rPr lang="en-US" sz="1100" b="1" i="1">
              <a:solidFill>
                <a:schemeClr val="accent6">
                  <a:lumMod val="50000"/>
                </a:schemeClr>
              </a:solidFill>
            </a:rPr>
            <a:t>Labeled</a:t>
          </a:r>
          <a:r>
            <a:rPr lang="en-US" sz="1100" b="1" i="1" baseline="0">
              <a:solidFill>
                <a:schemeClr val="accent6">
                  <a:lumMod val="50000"/>
                </a:schemeClr>
              </a:solidFill>
            </a:rPr>
            <a:t> in data as WB Agriculture</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The purpose of this technical memorandum is to provide a summary of historical agricultural diversions and estimates of consumptive irrigation requirements within the Wind-Bighorn River Basin.  The memorandum includes a description of the sources of historical diversion data, summaries of historical diversion data, a description of methods and data used for consumptive irrigation requirements, and a summary of consumptive irrigation requirements.</a:t>
          </a:r>
        </a:p>
      </xdr:txBody>
    </xdr:sp>
    <xdr:clientData/>
  </xdr:twoCellAnchor>
  <xdr:twoCellAnchor>
    <xdr:from>
      <xdr:col>24</xdr:col>
      <xdr:colOff>185057</xdr:colOff>
      <xdr:row>11</xdr:row>
      <xdr:rowOff>87086</xdr:rowOff>
    </xdr:from>
    <xdr:to>
      <xdr:col>35</xdr:col>
      <xdr:colOff>404132</xdr:colOff>
      <xdr:row>21</xdr:row>
      <xdr:rowOff>163286</xdr:rowOff>
    </xdr:to>
    <xdr:sp macro="" textlink="">
      <xdr:nvSpPr>
        <xdr:cNvPr id="17" name="TextBox 16">
          <a:hlinkClick xmlns:r="http://schemas.openxmlformats.org/officeDocument/2006/relationships" r:id="rId14"/>
        </xdr:cNvPr>
        <xdr:cNvSpPr txBox="1"/>
      </xdr:nvSpPr>
      <xdr:spPr>
        <a:xfrm>
          <a:off x="14815457" y="2177143"/>
          <a:ext cx="6924675" cy="1926772"/>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a:t>
          </a:r>
          <a:r>
            <a:rPr lang="en-US" sz="1100" b="0"/>
            <a:t> Technical Memorandum - Snake Salt River Basin Plan - Domestic   </a:t>
          </a:r>
          <a:r>
            <a:rPr lang="en-US" sz="1100" b="1" i="1">
              <a:solidFill>
                <a:schemeClr val="accent6">
                  <a:lumMod val="50000"/>
                </a:schemeClr>
              </a:solidFill>
            </a:rPr>
            <a:t>Labeled</a:t>
          </a:r>
          <a:r>
            <a:rPr lang="en-US" sz="1100" b="1" i="1" baseline="0">
              <a:solidFill>
                <a:schemeClr val="accent6">
                  <a:lumMod val="50000"/>
                </a:schemeClr>
              </a:solidFill>
            </a:rPr>
            <a:t> in data as SS Domestic</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"Domestic water use consists of the water necessary for the function of residences, subdivisions, ranches, commercial establishments, campgrounds, and so forth.  Much of this water is supplied by municipal systems, and this use is addressed in the Basin Water Use Profile - Municipal technical memorandum.  Also included in that memorandum are other public community water systems, such as those that serve larger subdivisions and residential areas.  This technical memorandum addressed domestic water use inthe basin that is not included in the municipal use memorandum.</a:t>
          </a:r>
          <a:endParaRPr lang="en-US" sz="1100" b="1" baseline="0"/>
        </a:p>
      </xdr:txBody>
    </xdr:sp>
    <xdr:clientData/>
  </xdr:twoCellAnchor>
  <xdr:twoCellAnchor>
    <xdr:from>
      <xdr:col>24</xdr:col>
      <xdr:colOff>185057</xdr:colOff>
      <xdr:row>23</xdr:row>
      <xdr:rowOff>65314</xdr:rowOff>
    </xdr:from>
    <xdr:to>
      <xdr:col>35</xdr:col>
      <xdr:colOff>404132</xdr:colOff>
      <xdr:row>35</xdr:row>
      <xdr:rowOff>43543</xdr:rowOff>
    </xdr:to>
    <xdr:sp macro="" textlink="">
      <xdr:nvSpPr>
        <xdr:cNvPr id="19" name="TextBox 18">
          <a:hlinkClick xmlns:r="http://schemas.openxmlformats.org/officeDocument/2006/relationships" r:id="rId15"/>
        </xdr:cNvPr>
        <xdr:cNvSpPr txBox="1"/>
      </xdr:nvSpPr>
      <xdr:spPr>
        <a:xfrm>
          <a:off x="14815457" y="4376057"/>
          <a:ext cx="6924675" cy="2198915"/>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Snake Salt River Basin Plan - Industrial   </a:t>
          </a:r>
          <a:r>
            <a:rPr lang="en-US" sz="1100" b="1" i="1">
              <a:solidFill>
                <a:schemeClr val="accent6">
                  <a:lumMod val="50000"/>
                </a:schemeClr>
              </a:solidFill>
            </a:rPr>
            <a:t>Labeled</a:t>
          </a:r>
          <a:r>
            <a:rPr lang="en-US" sz="1100" b="1" i="1" baseline="0">
              <a:solidFill>
                <a:schemeClr val="accent6">
                  <a:lumMod val="50000"/>
                </a:schemeClr>
              </a:solidFill>
            </a:rPr>
            <a:t> in data as SS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covers the topic of industrial water uses in the Snake/Salt River basin.  Compared to other river basins in Wyoming, there is little industrial activity in the Snake/Salt River basin, and the facilities that are present use relatively little water.  Some of the industries that are present have origins based in the dairy activity that has been part of the Salt River basin for over a century.</a:t>
          </a:r>
        </a:p>
        <a:p>
          <a:endParaRPr lang="en-US" sz="1100" b="0" baseline="0"/>
        </a:p>
        <a:p>
          <a:r>
            <a:rPr lang="en-US" sz="1100" b="0" baseline="0"/>
            <a:t>The industries mainly  obtain their water from sources covered by surface water rights, however they are actually springs that are considered to be fed by groundwater.  Water is supplied to many of the industries through or in conjunction with municipal water systems."</a:t>
          </a:r>
          <a:endParaRPr lang="en-US" sz="1100" b="1" baseline="0"/>
        </a:p>
      </xdr:txBody>
    </xdr:sp>
    <xdr:clientData/>
  </xdr:twoCellAnchor>
  <xdr:twoCellAnchor>
    <xdr:from>
      <xdr:col>24</xdr:col>
      <xdr:colOff>185057</xdr:colOff>
      <xdr:row>36</xdr:row>
      <xdr:rowOff>108856</xdr:rowOff>
    </xdr:from>
    <xdr:to>
      <xdr:col>35</xdr:col>
      <xdr:colOff>404132</xdr:colOff>
      <xdr:row>43</xdr:row>
      <xdr:rowOff>130628</xdr:rowOff>
    </xdr:to>
    <xdr:sp macro="" textlink="">
      <xdr:nvSpPr>
        <xdr:cNvPr id="20" name="TextBox 19">
          <a:hlinkClick xmlns:r="http://schemas.openxmlformats.org/officeDocument/2006/relationships" r:id="rId16"/>
        </xdr:cNvPr>
        <xdr:cNvSpPr txBox="1"/>
      </xdr:nvSpPr>
      <xdr:spPr>
        <a:xfrm>
          <a:off x="14815457" y="6825342"/>
          <a:ext cx="6924675" cy="1317172"/>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baseline="0"/>
            <a:t>Memorandum - Snake Salt River Basin - Agriculture  (2002)  </a:t>
          </a:r>
          <a:r>
            <a:rPr lang="en-US" sz="1100" b="1" i="1">
              <a:solidFill>
                <a:schemeClr val="accent6">
                  <a:lumMod val="50000"/>
                </a:schemeClr>
              </a:solidFill>
            </a:rPr>
            <a:t>Labeled</a:t>
          </a:r>
          <a:r>
            <a:rPr lang="en-US" sz="1100" b="1" i="1" baseline="0">
              <a:solidFill>
                <a:schemeClr val="accent6">
                  <a:lumMod val="50000"/>
                </a:schemeClr>
              </a:solidFill>
            </a:rPr>
            <a:t> in data as SS Agriculture</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The purpose of this memorandum is to provide information on agricultural water use for the Snake Salt River Basin.</a:t>
          </a:r>
        </a:p>
      </xdr:txBody>
    </xdr:sp>
    <xdr:clientData/>
  </xdr:twoCellAnchor>
  <xdr:twoCellAnchor>
    <xdr:from>
      <xdr:col>36</xdr:col>
      <xdr:colOff>119743</xdr:colOff>
      <xdr:row>11</xdr:row>
      <xdr:rowOff>97970</xdr:rowOff>
    </xdr:from>
    <xdr:to>
      <xdr:col>47</xdr:col>
      <xdr:colOff>338818</xdr:colOff>
      <xdr:row>27</xdr:row>
      <xdr:rowOff>43543</xdr:rowOff>
    </xdr:to>
    <xdr:sp macro="" textlink="">
      <xdr:nvSpPr>
        <xdr:cNvPr id="21" name="TextBox 20">
          <a:hlinkClick xmlns:r="http://schemas.openxmlformats.org/officeDocument/2006/relationships" r:id="rId17"/>
        </xdr:cNvPr>
        <xdr:cNvSpPr txBox="1"/>
      </xdr:nvSpPr>
      <xdr:spPr>
        <a:xfrm>
          <a:off x="22065343" y="2188027"/>
          <a:ext cx="6924675" cy="2906487"/>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baseline="0"/>
            <a:t>Memorandum - Powder Tongue River Basin - Domestic  </a:t>
          </a:r>
          <a:r>
            <a:rPr lang="en-US" sz="1100" b="1" i="1">
              <a:solidFill>
                <a:schemeClr val="accent6">
                  <a:lumMod val="50000"/>
                </a:schemeClr>
              </a:solidFill>
            </a:rPr>
            <a:t>Labeled</a:t>
          </a:r>
          <a:r>
            <a:rPr lang="en-US" sz="1100" b="1" i="1" baseline="0">
              <a:solidFill>
                <a:schemeClr val="accent6">
                  <a:lumMod val="50000"/>
                </a:schemeClr>
              </a:solidFill>
            </a:rPr>
            <a:t> in data as PT Domestic</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purpose of this Technical Memorandum is to provide information regarding Domestic Water Use in the Powder/Tongue River Basin.  Under this project, domestic water is defined as water supplied for rural homes, subdivisions, small trailer courts, commercial establishments, parks, campgrounds, rural schools, coal mines (domestic uses at the mines), and other small water users.  Municipal water supplies or rural  users that obtain their water supply from a municipal source (including Joint Powers Boards (JPBs), Districts and Water Users Associations), are not included in this category.  Their water use is addressed under the Technical Memorandum relating to Municipal Water Use.  Water usage by the majority of the industries throughout the basin is addressed under the Technical Memorandum for Industrial Usage.</a:t>
          </a:r>
        </a:p>
        <a:p>
          <a:endParaRPr lang="en-US" sz="1100" b="0" baseline="0"/>
        </a:p>
        <a:p>
          <a:r>
            <a:rPr lang="en-US" sz="1100" b="0" baseline="0"/>
            <a:t>Domestic water use is almost exclusively obtained from groundwater wells.  Surface water diversions are not a significant issue for domestic water use.  Limited irrigation of lawns and gardens from a surface water source is practiced by many rural homes where a surface source is available."</a:t>
          </a:r>
        </a:p>
      </xdr:txBody>
    </xdr:sp>
    <xdr:clientData/>
  </xdr:twoCellAnchor>
  <xdr:twoCellAnchor>
    <xdr:from>
      <xdr:col>36</xdr:col>
      <xdr:colOff>130629</xdr:colOff>
      <xdr:row>28</xdr:row>
      <xdr:rowOff>76200</xdr:rowOff>
    </xdr:from>
    <xdr:to>
      <xdr:col>47</xdr:col>
      <xdr:colOff>349704</xdr:colOff>
      <xdr:row>35</xdr:row>
      <xdr:rowOff>97972</xdr:rowOff>
    </xdr:to>
    <xdr:sp macro="" textlink="">
      <xdr:nvSpPr>
        <xdr:cNvPr id="22" name="TextBox 21">
          <a:hlinkClick xmlns:r="http://schemas.openxmlformats.org/officeDocument/2006/relationships" r:id="rId18"/>
        </xdr:cNvPr>
        <xdr:cNvSpPr txBox="1"/>
      </xdr:nvSpPr>
      <xdr:spPr>
        <a:xfrm>
          <a:off x="22076229" y="5312229"/>
          <a:ext cx="6924675" cy="1317172"/>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baseline="0"/>
            <a:t>Memorandum - Powder Tongue River Basin - Industrial   </a:t>
          </a:r>
          <a:r>
            <a:rPr lang="en-US" sz="1100" b="1" i="1">
              <a:solidFill>
                <a:schemeClr val="accent6">
                  <a:lumMod val="50000"/>
                </a:schemeClr>
              </a:solidFill>
            </a:rPr>
            <a:t>Labeled</a:t>
          </a:r>
          <a:r>
            <a:rPr lang="en-US" sz="1100" b="1" i="1" baseline="0">
              <a:solidFill>
                <a:schemeClr val="accent6">
                  <a:lumMod val="50000"/>
                </a:schemeClr>
              </a:solidFill>
            </a:rPr>
            <a:t> in data as PT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This technical memorandum provides information on existing water use for the major industrial water users in the Powder/Tongue River Basin."</a:t>
          </a:r>
        </a:p>
      </xdr:txBody>
    </xdr:sp>
    <xdr:clientData/>
  </xdr:twoCellAnchor>
  <xdr:twoCellAnchor>
    <xdr:from>
      <xdr:col>60</xdr:col>
      <xdr:colOff>43541</xdr:colOff>
      <xdr:row>13</xdr:row>
      <xdr:rowOff>54429</xdr:rowOff>
    </xdr:from>
    <xdr:to>
      <xdr:col>71</xdr:col>
      <xdr:colOff>262616</xdr:colOff>
      <xdr:row>29</xdr:row>
      <xdr:rowOff>0</xdr:rowOff>
    </xdr:to>
    <xdr:sp macro="" textlink="">
      <xdr:nvSpPr>
        <xdr:cNvPr id="23" name="TextBox 22">
          <a:hlinkClick xmlns:r="http://schemas.openxmlformats.org/officeDocument/2006/relationships" r:id="rId19"/>
        </xdr:cNvPr>
        <xdr:cNvSpPr txBox="1"/>
      </xdr:nvSpPr>
      <xdr:spPr>
        <a:xfrm>
          <a:off x="36619541" y="2514600"/>
          <a:ext cx="6924675" cy="2906486"/>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Northeast Wyoming River Basins - Domestic   </a:t>
          </a:r>
          <a:r>
            <a:rPr lang="en-US" sz="1100" b="1" i="1">
              <a:solidFill>
                <a:schemeClr val="accent6">
                  <a:lumMod val="50000"/>
                </a:schemeClr>
              </a:solidFill>
            </a:rPr>
            <a:t>Labeled</a:t>
          </a:r>
          <a:r>
            <a:rPr lang="en-US" sz="1100" b="1" i="1" baseline="0">
              <a:solidFill>
                <a:schemeClr val="accent6">
                  <a:lumMod val="50000"/>
                </a:schemeClr>
              </a:solidFill>
            </a:rPr>
            <a:t> in data as NE Domestic</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purpose of this Technical memorandum is to provide information regarding Domestic Water Use in the Northeast Wyoming River Basins.  Under this project, domestic water is defined as water supplied for rural homes, subdivisions, small trailer courts, commercial establishments, parks, campgrounds, rural schools, coal mines (domestic uses at the mines), and other small water users.  Municipal water supplies or rural users that obtain their water supply from a  municipal  source (including Joint Powers Boards (JPBs), Districts and Water Users Associations), are not included in this category.  Their water use is addressed under the Technical Memorandum relating to Municipal Water Use.  Water usage by the majority of the industries throughout the Basin is addressed under the Technical Memorandum for Industrial Usage.</a:t>
          </a:r>
        </a:p>
        <a:p>
          <a:endParaRPr lang="en-US" sz="1100" b="0" baseline="0"/>
        </a:p>
        <a:p>
          <a:r>
            <a:rPr lang="en-US" sz="1100" b="0" baseline="0"/>
            <a:t>Domestic water use is almost exclusively obtained from groundwater wells.  Surface water diversions are not a significant issue for domestic water use.  Limited irrigatio n of lawns and gardens from a surface water source is practiced by many rural homes where a surface source is available."</a:t>
          </a:r>
        </a:p>
      </xdr:txBody>
    </xdr:sp>
    <xdr:clientData/>
  </xdr:twoCellAnchor>
  <xdr:twoCellAnchor>
    <xdr:from>
      <xdr:col>36</xdr:col>
      <xdr:colOff>130628</xdr:colOff>
      <xdr:row>36</xdr:row>
      <xdr:rowOff>163285</xdr:rowOff>
    </xdr:from>
    <xdr:to>
      <xdr:col>47</xdr:col>
      <xdr:colOff>349703</xdr:colOff>
      <xdr:row>43</xdr:row>
      <xdr:rowOff>163284</xdr:rowOff>
    </xdr:to>
    <xdr:sp macro="" textlink="">
      <xdr:nvSpPr>
        <xdr:cNvPr id="24" name="TextBox 23">
          <a:hlinkClick xmlns:r="http://schemas.openxmlformats.org/officeDocument/2006/relationships" r:id="rId20"/>
        </xdr:cNvPr>
        <xdr:cNvSpPr txBox="1"/>
      </xdr:nvSpPr>
      <xdr:spPr>
        <a:xfrm>
          <a:off x="22076228" y="6879771"/>
          <a:ext cx="6924675" cy="1295399"/>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a:t>
          </a:r>
          <a:r>
            <a:rPr lang="en-US" sz="1100" b="0"/>
            <a:t> Technical Memorandum - Powder</a:t>
          </a:r>
          <a:r>
            <a:rPr lang="en-US" sz="1100" b="0" baseline="0"/>
            <a:t> Tongue River Basin - Agriculture   </a:t>
          </a:r>
          <a:r>
            <a:rPr lang="en-US" sz="1100" b="1" i="1">
              <a:solidFill>
                <a:schemeClr val="accent6">
                  <a:lumMod val="50000"/>
                </a:schemeClr>
              </a:solidFill>
            </a:rPr>
            <a:t>Labeled</a:t>
          </a:r>
          <a:r>
            <a:rPr lang="en-US" sz="1100" b="1" i="1" baseline="0">
              <a:solidFill>
                <a:schemeClr val="accent6">
                  <a:lumMod val="50000"/>
                </a:schemeClr>
              </a:solidFill>
            </a:rPr>
            <a:t> in data as PT Agriculture</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The purpose of this memorandum is to provide information on agricultural water use for the Snake Salt River Basin.</a:t>
          </a:r>
          <a:endParaRPr lang="en-US" sz="1100" b="1" baseline="0"/>
        </a:p>
      </xdr:txBody>
    </xdr:sp>
    <xdr:clientData/>
  </xdr:twoCellAnchor>
  <xdr:twoCellAnchor>
    <xdr:from>
      <xdr:col>60</xdr:col>
      <xdr:colOff>54428</xdr:colOff>
      <xdr:row>30</xdr:row>
      <xdr:rowOff>97972</xdr:rowOff>
    </xdr:from>
    <xdr:to>
      <xdr:col>71</xdr:col>
      <xdr:colOff>273503</xdr:colOff>
      <xdr:row>37</xdr:row>
      <xdr:rowOff>152400</xdr:rowOff>
    </xdr:to>
    <xdr:sp macro="" textlink="">
      <xdr:nvSpPr>
        <xdr:cNvPr id="26" name="TextBox 25">
          <a:hlinkClick xmlns:r="http://schemas.openxmlformats.org/officeDocument/2006/relationships" r:id="rId21"/>
        </xdr:cNvPr>
        <xdr:cNvSpPr txBox="1"/>
      </xdr:nvSpPr>
      <xdr:spPr>
        <a:xfrm>
          <a:off x="36630428" y="5704115"/>
          <a:ext cx="6924675" cy="1349828"/>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Northeast Wyoming River Basins    </a:t>
          </a:r>
          <a:r>
            <a:rPr lang="en-US" sz="1100" b="1" i="1">
              <a:solidFill>
                <a:schemeClr val="accent6">
                  <a:lumMod val="50000"/>
                </a:schemeClr>
              </a:solidFill>
            </a:rPr>
            <a:t>Labeled</a:t>
          </a:r>
          <a:r>
            <a:rPr lang="en-US" sz="1100" b="1" i="1" baseline="0">
              <a:solidFill>
                <a:schemeClr val="accent6">
                  <a:lumMod val="50000"/>
                </a:schemeClr>
              </a:solidFill>
            </a:rPr>
            <a:t> in data as NE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technical memorandum provides information on existing water use for the major industrial water users in the Northeast Wyoming River Basins."</a:t>
          </a:r>
          <a:endParaRPr lang="en-US" sz="1100" b="1" baseline="0"/>
        </a:p>
      </xdr:txBody>
    </xdr:sp>
    <xdr:clientData/>
  </xdr:twoCellAnchor>
  <xdr:twoCellAnchor>
    <xdr:from>
      <xdr:col>60</xdr:col>
      <xdr:colOff>65313</xdr:colOff>
      <xdr:row>39</xdr:row>
      <xdr:rowOff>43542</xdr:rowOff>
    </xdr:from>
    <xdr:to>
      <xdr:col>71</xdr:col>
      <xdr:colOff>284388</xdr:colOff>
      <xdr:row>46</xdr:row>
      <xdr:rowOff>65314</xdr:rowOff>
    </xdr:to>
    <xdr:sp macro="" textlink="">
      <xdr:nvSpPr>
        <xdr:cNvPr id="27" name="TextBox 26">
          <a:hlinkClick xmlns:r="http://schemas.openxmlformats.org/officeDocument/2006/relationships" r:id="rId22"/>
        </xdr:cNvPr>
        <xdr:cNvSpPr txBox="1"/>
      </xdr:nvSpPr>
      <xdr:spPr>
        <a:xfrm>
          <a:off x="36641313" y="7315199"/>
          <a:ext cx="6924675" cy="1317172"/>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baseline="0"/>
            <a:t>Memorandum - Northeast Wyoming River Basin - Agriculture   </a:t>
          </a:r>
          <a:r>
            <a:rPr lang="en-US" sz="1100" b="1" i="1">
              <a:solidFill>
                <a:schemeClr val="accent6">
                  <a:lumMod val="50000"/>
                </a:schemeClr>
              </a:solidFill>
            </a:rPr>
            <a:t>Labeled</a:t>
          </a:r>
          <a:r>
            <a:rPr lang="en-US" sz="1100" b="1" i="1" baseline="0">
              <a:solidFill>
                <a:schemeClr val="accent6">
                  <a:lumMod val="50000"/>
                </a:schemeClr>
              </a:solidFill>
            </a:rPr>
            <a:t> in data as NE Agriculture</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The purpose of this memorandum is to provide information on agricultural water use for the Northeast Wyoming River Basins Plan.</a:t>
          </a:r>
        </a:p>
      </xdr:txBody>
    </xdr:sp>
    <xdr:clientData/>
  </xdr:twoCellAnchor>
  <xdr:twoCellAnchor>
    <xdr:from>
      <xdr:col>72</xdr:col>
      <xdr:colOff>21772</xdr:colOff>
      <xdr:row>12</xdr:row>
      <xdr:rowOff>43544</xdr:rowOff>
    </xdr:from>
    <xdr:to>
      <xdr:col>83</xdr:col>
      <xdr:colOff>240847</xdr:colOff>
      <xdr:row>27</xdr:row>
      <xdr:rowOff>174174</xdr:rowOff>
    </xdr:to>
    <xdr:sp macro="" textlink="">
      <xdr:nvSpPr>
        <xdr:cNvPr id="28" name="TextBox 27">
          <a:hlinkClick xmlns:r="http://schemas.openxmlformats.org/officeDocument/2006/relationships" r:id="rId23"/>
        </xdr:cNvPr>
        <xdr:cNvSpPr txBox="1"/>
      </xdr:nvSpPr>
      <xdr:spPr>
        <a:xfrm>
          <a:off x="43912972" y="2318658"/>
          <a:ext cx="6924675" cy="2906487"/>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baseline="0"/>
            <a:t>Memorandum - Green River Basin - Domestic  </a:t>
          </a:r>
          <a:r>
            <a:rPr lang="en-US" sz="1100" b="1" i="1">
              <a:solidFill>
                <a:schemeClr val="accent6">
                  <a:lumMod val="50000"/>
                </a:schemeClr>
              </a:solidFill>
            </a:rPr>
            <a:t>Labeled</a:t>
          </a:r>
          <a:r>
            <a:rPr lang="en-US" sz="1100" b="1" i="1" baseline="0">
              <a:solidFill>
                <a:schemeClr val="accent6">
                  <a:lumMod val="50000"/>
                </a:schemeClr>
              </a:solidFill>
            </a:rPr>
            <a:t> in data as Green Domestic</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purpose of this Technical Memorandum is to provide information regarding domestic water use in the Green River Basin.  For purposes of this memorandum, domestic water is defined as the water supply for rural homes, subdivisions, commercial establishments, parks, campgrounds, and other smaller water uses.  Subdivisions or public water supplies that obtain water from municipalities or joint powers boards are not included in this category, as their water use is addressed in the technical memorandum relating to existing municipal water use in the Green River Basin.  Most of the remote industries in the basin use a portion of their supplies for domestic use.  However, as this water use is included in the estimated industrial water use for the basin, this water use is not considered domestic water use in this technical memorandum.</a:t>
          </a:r>
        </a:p>
        <a:p>
          <a:endParaRPr lang="en-US" sz="1100" b="0" baseline="0"/>
        </a:p>
        <a:p>
          <a:r>
            <a:rPr lang="en-US" sz="1100" b="0" baseline="0"/>
            <a:t>Domestic water use is typically supplied from groundwater wells.  The typical domestic water user cannot afford to divert, pipe and treat surface water."</a:t>
          </a:r>
        </a:p>
      </xdr:txBody>
    </xdr:sp>
    <xdr:clientData/>
  </xdr:twoCellAnchor>
  <xdr:twoCellAnchor>
    <xdr:from>
      <xdr:col>72</xdr:col>
      <xdr:colOff>21771</xdr:colOff>
      <xdr:row>29</xdr:row>
      <xdr:rowOff>130630</xdr:rowOff>
    </xdr:from>
    <xdr:to>
      <xdr:col>83</xdr:col>
      <xdr:colOff>240846</xdr:colOff>
      <xdr:row>36</xdr:row>
      <xdr:rowOff>152402</xdr:rowOff>
    </xdr:to>
    <xdr:sp macro="" textlink="">
      <xdr:nvSpPr>
        <xdr:cNvPr id="29" name="TextBox 28">
          <a:hlinkClick xmlns:r="http://schemas.openxmlformats.org/officeDocument/2006/relationships" r:id="rId24"/>
        </xdr:cNvPr>
        <xdr:cNvSpPr txBox="1"/>
      </xdr:nvSpPr>
      <xdr:spPr>
        <a:xfrm>
          <a:off x="43912971" y="5551716"/>
          <a:ext cx="6924675" cy="1317172"/>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baseline="0"/>
            <a:t>Memorandum - GreenRiver Basin - Industrial   </a:t>
          </a:r>
          <a:r>
            <a:rPr lang="en-US" sz="1100" b="1" i="1">
              <a:solidFill>
                <a:schemeClr val="accent6">
                  <a:lumMod val="50000"/>
                </a:schemeClr>
              </a:solidFill>
            </a:rPr>
            <a:t>Labeled</a:t>
          </a:r>
          <a:r>
            <a:rPr lang="en-US" sz="1100" b="1" i="1" baseline="0">
              <a:solidFill>
                <a:schemeClr val="accent6">
                  <a:lumMod val="50000"/>
                </a:schemeClr>
              </a:solidFill>
            </a:rPr>
            <a:t> in data as Green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purpose of this technical memorandum is to provide existing water use information for the major industries in the Green River Basin."</a:t>
          </a:r>
        </a:p>
      </xdr:txBody>
    </xdr:sp>
    <xdr:clientData/>
  </xdr:twoCellAnchor>
  <xdr:twoCellAnchor>
    <xdr:from>
      <xdr:col>72</xdr:col>
      <xdr:colOff>21772</xdr:colOff>
      <xdr:row>38</xdr:row>
      <xdr:rowOff>87086</xdr:rowOff>
    </xdr:from>
    <xdr:to>
      <xdr:col>83</xdr:col>
      <xdr:colOff>240847</xdr:colOff>
      <xdr:row>47</xdr:row>
      <xdr:rowOff>141516</xdr:rowOff>
    </xdr:to>
    <xdr:sp macro="" textlink="">
      <xdr:nvSpPr>
        <xdr:cNvPr id="32" name="TextBox 31">
          <a:hlinkClick xmlns:r="http://schemas.openxmlformats.org/officeDocument/2006/relationships" r:id="rId25"/>
        </xdr:cNvPr>
        <xdr:cNvSpPr txBox="1"/>
      </xdr:nvSpPr>
      <xdr:spPr>
        <a:xfrm>
          <a:off x="43912972" y="7173686"/>
          <a:ext cx="6924675" cy="1719944"/>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Green River Basins - Irrigation Water Needs and Demand Projections   </a:t>
          </a:r>
          <a:r>
            <a:rPr lang="en-US" sz="1100" b="1" i="1">
              <a:solidFill>
                <a:schemeClr val="accent6">
                  <a:lumMod val="50000"/>
                </a:schemeClr>
              </a:solidFill>
            </a:rPr>
            <a:t>Labeled</a:t>
          </a:r>
          <a:r>
            <a:rPr lang="en-US" sz="1100" b="1" i="1" baseline="0">
              <a:solidFill>
                <a:schemeClr val="accent6">
                  <a:lumMod val="50000"/>
                </a:schemeClr>
              </a:solidFill>
            </a:rPr>
            <a:t> in data as Green Agriculture</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This memorandum presents projections of irrigation water requirements in the Green River Basin for the period from 2005 through 2055.  The projections provide a basis for estimating agricultural water needs in the Basin over the next 10, 30 and 50 years."</a:t>
          </a:r>
        </a:p>
      </xdr:txBody>
    </xdr:sp>
    <xdr:clientData/>
  </xdr:twoCellAnchor>
  <xdr:twoCellAnchor>
    <xdr:from>
      <xdr:col>84</xdr:col>
      <xdr:colOff>76199</xdr:colOff>
      <xdr:row>40</xdr:row>
      <xdr:rowOff>54428</xdr:rowOff>
    </xdr:from>
    <xdr:to>
      <xdr:col>95</xdr:col>
      <xdr:colOff>295274</xdr:colOff>
      <xdr:row>55</xdr:row>
      <xdr:rowOff>119743</xdr:rowOff>
    </xdr:to>
    <xdr:sp macro="" textlink="">
      <xdr:nvSpPr>
        <xdr:cNvPr id="33" name="TextBox 32">
          <a:hlinkClick xmlns:r="http://schemas.openxmlformats.org/officeDocument/2006/relationships" r:id="rId26"/>
        </xdr:cNvPr>
        <xdr:cNvSpPr txBox="1"/>
      </xdr:nvSpPr>
      <xdr:spPr>
        <a:xfrm>
          <a:off x="51282599" y="7511142"/>
          <a:ext cx="6924675" cy="2841172"/>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a:t>
          </a:r>
          <a:r>
            <a:rPr lang="en-US" sz="1100" b="0"/>
            <a:t> Technical Memorandum - Bear</a:t>
          </a:r>
          <a:r>
            <a:rPr lang="en-US" sz="1100" b="0" baseline="0"/>
            <a:t>River Basin - Future Water Demand Projections   </a:t>
          </a:r>
          <a:r>
            <a:rPr lang="en-US" sz="1100" b="1" i="1">
              <a:solidFill>
                <a:schemeClr val="accent6">
                  <a:lumMod val="50000"/>
                </a:schemeClr>
              </a:solidFill>
            </a:rPr>
            <a:t>Labeled</a:t>
          </a:r>
          <a:r>
            <a:rPr lang="en-US" sz="1100" b="1" i="1" baseline="0">
              <a:solidFill>
                <a:schemeClr val="accent6">
                  <a:lumMod val="50000"/>
                </a:schemeClr>
              </a:solidFill>
            </a:rPr>
            <a:t> in data as Bear Future Demands</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described future water demand projections for the Bear River Basin under three alternative scenarios.  It describes the study team's water use projections for the Basin in three separate sections:</a:t>
          </a:r>
        </a:p>
        <a:p>
          <a:endParaRPr lang="en-US" sz="1100" b="1" baseline="0"/>
        </a:p>
        <a:p>
          <a:r>
            <a:rPr lang="en-US" sz="1100" b="1" baseline="0"/>
            <a:t>* </a:t>
          </a:r>
          <a:r>
            <a:rPr lang="en-US" sz="1100" b="0" baseline="0"/>
            <a:t>estimation of existing water use relationships (or water use factors) for each of the economic and demographic measures provided in the second memorandum;</a:t>
          </a:r>
        </a:p>
        <a:p>
          <a:endParaRPr lang="en-US" sz="1100" b="0" baseline="0"/>
        </a:p>
        <a:p>
          <a:r>
            <a:rPr lang="en-US" sz="1100" b="0" baseline="0"/>
            <a:t>* water use projections for each of the four key water use sectors - agricultural, municipal, rural domestic, and industrial - under three scenarios, presented on an annual basis; and</a:t>
          </a:r>
        </a:p>
        <a:p>
          <a:endParaRPr lang="en-US" sz="1100" b="0" baseline="0"/>
        </a:p>
        <a:p>
          <a:r>
            <a:rPr lang="en-US" sz="1100" b="0" baseline="0"/>
            <a:t>* water use projections for each of these key water use sectors presented on an monthly basis."</a:t>
          </a:r>
          <a:endParaRPr lang="en-US" sz="1100" b="1" baseline="0"/>
        </a:p>
      </xdr:txBody>
    </xdr:sp>
    <xdr:clientData/>
  </xdr:twoCellAnchor>
  <xdr:twoCellAnchor>
    <xdr:from>
      <xdr:col>84</xdr:col>
      <xdr:colOff>43543</xdr:colOff>
      <xdr:row>31</xdr:row>
      <xdr:rowOff>21772</xdr:rowOff>
    </xdr:from>
    <xdr:to>
      <xdr:col>95</xdr:col>
      <xdr:colOff>262618</xdr:colOff>
      <xdr:row>38</xdr:row>
      <xdr:rowOff>76200</xdr:rowOff>
    </xdr:to>
    <xdr:sp macro="" textlink="">
      <xdr:nvSpPr>
        <xdr:cNvPr id="34" name="TextBox 33">
          <a:hlinkClick xmlns:r="http://schemas.openxmlformats.org/officeDocument/2006/relationships" r:id="rId27"/>
        </xdr:cNvPr>
        <xdr:cNvSpPr txBox="1"/>
      </xdr:nvSpPr>
      <xdr:spPr>
        <a:xfrm>
          <a:off x="51249943" y="5812972"/>
          <a:ext cx="6924675" cy="1349828"/>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Bear River Basins  - Crop Consumptive Use   </a:t>
          </a:r>
          <a:r>
            <a:rPr lang="en-US" sz="1100" b="1" i="1">
              <a:solidFill>
                <a:schemeClr val="accent6">
                  <a:lumMod val="50000"/>
                </a:schemeClr>
              </a:solidFill>
            </a:rPr>
            <a:t>Labeled</a:t>
          </a:r>
          <a:r>
            <a:rPr lang="en-US" sz="1100" b="1" i="1" baseline="0">
              <a:solidFill>
                <a:schemeClr val="accent6">
                  <a:lumMod val="50000"/>
                </a:schemeClr>
              </a:solidFill>
            </a:rPr>
            <a:t> in data as Bear Agriculture</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describes the approach and results obtained under Task 2A, Agricultural Use."</a:t>
          </a:r>
          <a:endParaRPr lang="en-US" sz="1100" b="1" baseline="0"/>
        </a:p>
      </xdr:txBody>
    </xdr:sp>
    <xdr:clientData/>
  </xdr:twoCellAnchor>
  <xdr:twoCellAnchor>
    <xdr:from>
      <xdr:col>12</xdr:col>
      <xdr:colOff>326572</xdr:colOff>
      <xdr:row>35</xdr:row>
      <xdr:rowOff>10887</xdr:rowOff>
    </xdr:from>
    <xdr:to>
      <xdr:col>23</xdr:col>
      <xdr:colOff>545647</xdr:colOff>
      <xdr:row>44</xdr:row>
      <xdr:rowOff>119745</xdr:rowOff>
    </xdr:to>
    <xdr:sp macro="" textlink="">
      <xdr:nvSpPr>
        <xdr:cNvPr id="36" name="TextBox 35">
          <a:hlinkClick xmlns:r="http://schemas.openxmlformats.org/officeDocument/2006/relationships" r:id="rId28"/>
        </xdr:cNvPr>
        <xdr:cNvSpPr txBox="1"/>
      </xdr:nvSpPr>
      <xdr:spPr>
        <a:xfrm>
          <a:off x="7641772" y="6542316"/>
          <a:ext cx="6924675" cy="1774372"/>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baseline="0"/>
            <a:t>Memorandum 5C - Water Demand Projections for the Wind-Bighorn Basin   </a:t>
          </a:r>
          <a:r>
            <a:rPr lang="en-US" sz="1100" b="1" i="1">
              <a:solidFill>
                <a:schemeClr val="accent6">
                  <a:lumMod val="50000"/>
                </a:schemeClr>
              </a:solidFill>
            </a:rPr>
            <a:t>Labeled</a:t>
          </a:r>
          <a:r>
            <a:rPr lang="en-US" sz="1100" b="1" i="1" baseline="0">
              <a:solidFill>
                <a:schemeClr val="accent6">
                  <a:lumMod val="50000"/>
                </a:schemeClr>
              </a:solidFill>
            </a:rPr>
            <a:t> in data as WB Projections</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memorandum is an update to the original Wind-Bighorn basin plan (original basin plan) water demand projections.  The memorandum will include water demand projections for agriculture, the Wind River Indian Reservation (WRIR), industry and municipal/domestic use.  It also includes a discussion of future recreational ald encironmental water use in the Wind-Bighorn Basin (Basin).  Projections for years, 2020, 2040 and 2060 are provided.</a:t>
          </a:r>
        </a:p>
      </xdr:txBody>
    </xdr:sp>
    <xdr:clientData/>
  </xdr:twoCellAnchor>
  <xdr:twoCellAnchor>
    <xdr:from>
      <xdr:col>36</xdr:col>
      <xdr:colOff>152400</xdr:colOff>
      <xdr:row>45</xdr:row>
      <xdr:rowOff>87086</xdr:rowOff>
    </xdr:from>
    <xdr:to>
      <xdr:col>47</xdr:col>
      <xdr:colOff>371475</xdr:colOff>
      <xdr:row>63</xdr:row>
      <xdr:rowOff>108857</xdr:rowOff>
    </xdr:to>
    <xdr:sp macro="" textlink="">
      <xdr:nvSpPr>
        <xdr:cNvPr id="37" name="TextBox 36">
          <a:hlinkClick xmlns:r="http://schemas.openxmlformats.org/officeDocument/2006/relationships" r:id="rId29"/>
        </xdr:cNvPr>
        <xdr:cNvSpPr txBox="1"/>
      </xdr:nvSpPr>
      <xdr:spPr>
        <a:xfrm>
          <a:off x="22098000" y="8469086"/>
          <a:ext cx="6924675" cy="3352800"/>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Powder Tongue River Basin Plan  Industrial Water Needs Projections   </a:t>
          </a:r>
          <a:r>
            <a:rPr lang="en-US" sz="1100" b="1" i="1">
              <a:solidFill>
                <a:schemeClr val="accent6">
                  <a:lumMod val="50000"/>
                </a:schemeClr>
              </a:solidFill>
            </a:rPr>
            <a:t>Labeled</a:t>
          </a:r>
          <a:r>
            <a:rPr lang="en-US" sz="1100" b="1" i="1" baseline="0">
              <a:solidFill>
                <a:schemeClr val="accent6">
                  <a:lumMod val="50000"/>
                </a:schemeClr>
              </a:solidFill>
            </a:rPr>
            <a:t> in data as PT Future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prsents projections of industrial waterneeds in Powder/Tongue River Basin for the period from 2000 to 2030.  These projections provide a bases for gaging the adequacy of existing water resources in the Basin to meet potential future needs.  Following  guidelines established by the Wyoming Water Develoment Commission (WWDC), projections were developed for three planning scenarios:</a:t>
          </a:r>
        </a:p>
        <a:p>
          <a:endParaRPr lang="en-US" sz="1100" b="0" baseline="0"/>
        </a:p>
        <a:p>
          <a:r>
            <a:rPr lang="en-US" sz="1100" b="0" baseline="0"/>
            <a:t>1.  Low Growth</a:t>
          </a:r>
        </a:p>
        <a:p>
          <a:r>
            <a:rPr lang="en-US" sz="1100" b="0" baseline="0"/>
            <a:t>2.  Moderate Growth</a:t>
          </a:r>
        </a:p>
        <a:p>
          <a:r>
            <a:rPr lang="en-US" sz="1100" b="0" baseline="0"/>
            <a:t>3.  High Growth</a:t>
          </a:r>
        </a:p>
        <a:p>
          <a:endParaRPr lang="en-US" sz="1100" b="0" baseline="0"/>
        </a:p>
        <a:p>
          <a:r>
            <a:rPr lang="en-US" sz="1100" b="0" baseline="0"/>
            <a:t>The industrial water uses covered in this memorandum are those for which dedicated water delivery facilities are needed to provide an adequate supply.  A number of small industrial firms in the planning area are located in communities and make use of municipal water supplies to meet their needs.  Their usage rates are typically low and for that reason they have not needed to develop dedicated water supply facilities.  Projections of water needs for these small industrial users are included in projections of municipal demands for communities in the Basin."</a:t>
          </a:r>
        </a:p>
      </xdr:txBody>
    </xdr:sp>
    <xdr:clientData/>
  </xdr:twoCellAnchor>
  <xdr:twoCellAnchor>
    <xdr:from>
      <xdr:col>36</xdr:col>
      <xdr:colOff>141515</xdr:colOff>
      <xdr:row>65</xdr:row>
      <xdr:rowOff>87085</xdr:rowOff>
    </xdr:from>
    <xdr:to>
      <xdr:col>47</xdr:col>
      <xdr:colOff>360590</xdr:colOff>
      <xdr:row>83</xdr:row>
      <xdr:rowOff>108857</xdr:rowOff>
    </xdr:to>
    <xdr:sp macro="" textlink="">
      <xdr:nvSpPr>
        <xdr:cNvPr id="38" name="TextBox 37">
          <a:hlinkClick xmlns:r="http://schemas.openxmlformats.org/officeDocument/2006/relationships" r:id="rId30"/>
        </xdr:cNvPr>
        <xdr:cNvSpPr txBox="1"/>
      </xdr:nvSpPr>
      <xdr:spPr>
        <a:xfrm>
          <a:off x="22087115" y="12170228"/>
          <a:ext cx="6924675" cy="335280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Powder Tongue River Basin Plan  Irrigation Water Needs and Demand Projections   </a:t>
          </a:r>
          <a:r>
            <a:rPr lang="en-US" sz="1100" b="1" i="1">
              <a:solidFill>
                <a:schemeClr val="accent6">
                  <a:lumMod val="50000"/>
                </a:schemeClr>
              </a:solidFill>
            </a:rPr>
            <a:t>Labeled</a:t>
          </a:r>
          <a:r>
            <a:rPr lang="en-US" sz="1100" b="1" i="1" baseline="0">
              <a:solidFill>
                <a:schemeClr val="accent6">
                  <a:lumMod val="50000"/>
                </a:schemeClr>
              </a:solidFill>
            </a:rPr>
            <a:t> in data as PT Future Irrigation</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prsents projections of water requirements in the Powder/Tongue River Basin of Wyoming for the period from 2000 through 2030.  Following guidelines established by the Wyoming Water Development Commission (WWDC), projections were developed for three planning scenarios;</a:t>
          </a:r>
        </a:p>
        <a:p>
          <a:endParaRPr lang="en-US" sz="1100" b="0" baseline="0"/>
        </a:p>
        <a:p>
          <a:r>
            <a:rPr lang="en-US" sz="1100" b="0" baseline="0"/>
            <a:t>1.  Low Growth</a:t>
          </a:r>
        </a:p>
        <a:p>
          <a:r>
            <a:rPr lang="en-US" sz="1100" b="0" baseline="0"/>
            <a:t>2.  Moderate Growth</a:t>
          </a:r>
        </a:p>
        <a:p>
          <a:r>
            <a:rPr lang="en-US" sz="1100" b="0" baseline="0"/>
            <a:t>3.  High Growth</a:t>
          </a:r>
        </a:p>
        <a:p>
          <a:endParaRPr lang="en-US" sz="1100" b="0" baseline="0"/>
        </a:p>
        <a:p>
          <a:r>
            <a:rPr lang="en-US" sz="1100" b="0" baseline="0"/>
            <a:t>The projections for each scenario were developed judgmentally based upon a review and analysis of available literature and data, as well as input from irrigators and other associated with irrigated agriculture in the Powder/Tongue River Basin and other areas of Wyoming.  The factors that will influence future irrigation water demands in the planning area are first described in qualitative terms in this memorandum, and are then used as the basis for formulating quantitative projections of future needs for the low, moderate, and high growth scenarios."</a:t>
          </a:r>
        </a:p>
      </xdr:txBody>
    </xdr:sp>
    <xdr:clientData/>
  </xdr:twoCellAnchor>
  <xdr:twoCellAnchor>
    <xdr:from>
      <xdr:col>36</xdr:col>
      <xdr:colOff>152400</xdr:colOff>
      <xdr:row>85</xdr:row>
      <xdr:rowOff>54429</xdr:rowOff>
    </xdr:from>
    <xdr:to>
      <xdr:col>47</xdr:col>
      <xdr:colOff>371475</xdr:colOff>
      <xdr:row>104</xdr:row>
      <xdr:rowOff>87086</xdr:rowOff>
    </xdr:to>
    <xdr:sp macro="" textlink="">
      <xdr:nvSpPr>
        <xdr:cNvPr id="39" name="TextBox 38">
          <a:hlinkClick xmlns:r="http://schemas.openxmlformats.org/officeDocument/2006/relationships" r:id="rId31"/>
        </xdr:cNvPr>
        <xdr:cNvSpPr txBox="1"/>
      </xdr:nvSpPr>
      <xdr:spPr>
        <a:xfrm>
          <a:off x="22098000" y="15838715"/>
          <a:ext cx="6924675" cy="3548742"/>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Powder Tongue River Basin Plan  Final Report   </a:t>
          </a:r>
          <a:r>
            <a:rPr lang="en-US" sz="1100" b="1" i="1">
              <a:solidFill>
                <a:schemeClr val="accent6">
                  <a:lumMod val="50000"/>
                </a:schemeClr>
              </a:solidFill>
            </a:rPr>
            <a:t>Labeled</a:t>
          </a:r>
          <a:r>
            <a:rPr lang="en-US" sz="1100" b="1" i="1" baseline="0">
              <a:solidFill>
                <a:schemeClr val="accent6">
                  <a:lumMod val="50000"/>
                </a:schemeClr>
              </a:solidFill>
            </a:rPr>
            <a:t> in data as PT Final Report</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Powder/Tongue River Basin Plan was authorized by the Wyoming Legislature in 2000.  The objectives of this plan are to:</a:t>
          </a:r>
        </a:p>
        <a:p>
          <a:endParaRPr lang="en-US" sz="1100" b="0" baseline="0"/>
        </a:p>
        <a:p>
          <a:r>
            <a:rPr lang="en-US" sz="1100" b="0" baseline="0"/>
            <a:t>- determine the current level of water consumption for agriculture, municipal, domestic, industrial, environmental and recreational uses;</a:t>
          </a:r>
        </a:p>
        <a:p>
          <a:r>
            <a:rPr lang="en-US" sz="1100" b="0" baseline="0"/>
            <a:t>- quantify available surface water and ground water supplies;</a:t>
          </a:r>
        </a:p>
        <a:p>
          <a:r>
            <a:rPr lang="en-US" sz="1100" b="0" baseline="0"/>
            <a:t>- project water demands over the 30-year planning horizon; and,</a:t>
          </a:r>
        </a:p>
        <a:p>
          <a:r>
            <a:rPr lang="en-US" sz="1100" b="0" baseline="0"/>
            <a:t>- identify future water use opportunities and constraints for satisfying existing shortages and future demands.</a:t>
          </a:r>
        </a:p>
        <a:p>
          <a:endParaRPr lang="en-US" sz="1100" b="0" baseline="0"/>
        </a:p>
        <a:p>
          <a:r>
            <a:rPr lang="en-US" sz="1100" b="0" baseline="0"/>
            <a:t>The primary products of this planning study are technical memoranda prepared for the large number of topics addressed in the plan.  These memoranda provide detailed descriptions of the data collected, analyses performed, tools developed, and the results of each investigation required to fully explore the water resources within the planning area.</a:t>
          </a:r>
        </a:p>
        <a:p>
          <a:endParaRPr lang="en-US" sz="1100" b="0" baseline="0"/>
        </a:p>
        <a:p>
          <a:r>
            <a:rPr lang="en-US" sz="1100" b="0" baseline="0"/>
            <a:t>The intent of this summary report is to decribe the planning study in sufficient detail for the reader to gain a general understanding of the investigations that were performed and the results of this investigations."</a:t>
          </a:r>
        </a:p>
      </xdr:txBody>
    </xdr:sp>
    <xdr:clientData/>
  </xdr:twoCellAnchor>
  <xdr:twoCellAnchor>
    <xdr:from>
      <xdr:col>48</xdr:col>
      <xdr:colOff>119743</xdr:colOff>
      <xdr:row>15</xdr:row>
      <xdr:rowOff>130628</xdr:rowOff>
    </xdr:from>
    <xdr:to>
      <xdr:col>59</xdr:col>
      <xdr:colOff>338818</xdr:colOff>
      <xdr:row>24</xdr:row>
      <xdr:rowOff>43543</xdr:rowOff>
    </xdr:to>
    <xdr:sp macro="" textlink="">
      <xdr:nvSpPr>
        <xdr:cNvPr id="40" name="TextBox 39">
          <a:hlinkClick xmlns:r="http://schemas.openxmlformats.org/officeDocument/2006/relationships" r:id="rId32"/>
        </xdr:cNvPr>
        <xdr:cNvSpPr txBox="1"/>
      </xdr:nvSpPr>
      <xdr:spPr>
        <a:xfrm>
          <a:off x="29380543" y="2960914"/>
          <a:ext cx="6924675" cy="1578429"/>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2.3 - Water use for Industrial Purposes   </a:t>
          </a:r>
          <a:r>
            <a:rPr lang="en-US" sz="1100" b="1" i="1">
              <a:solidFill>
                <a:schemeClr val="accent6">
                  <a:lumMod val="50000"/>
                </a:schemeClr>
              </a:solidFill>
            </a:rPr>
            <a:t>Labeled</a:t>
          </a:r>
          <a:r>
            <a:rPr lang="en-US" sz="1100" b="1" i="1" baseline="0">
              <a:solidFill>
                <a:schemeClr val="accent6">
                  <a:lumMod val="50000"/>
                </a:schemeClr>
              </a:solidFill>
            </a:rPr>
            <a:t> in data as Platte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"One component of this plan is to identify industrial water users within Wyoming's Platte River Basin.  The quantification of water consumed by these industrial entities is another component of the plan.  This study has been conducted to estimate the quantity of water consumed by industrial facilities within the Platte River Basin between and including the years 1981 and 2000."</a:t>
          </a:r>
          <a:endParaRPr lang="en-US" sz="1100" b="1" baseline="0"/>
        </a:p>
      </xdr:txBody>
    </xdr:sp>
    <xdr:clientData/>
  </xdr:twoCellAnchor>
  <xdr:twoCellAnchor>
    <xdr:from>
      <xdr:col>60</xdr:col>
      <xdr:colOff>97972</xdr:colOff>
      <xdr:row>47</xdr:row>
      <xdr:rowOff>163286</xdr:rowOff>
    </xdr:from>
    <xdr:to>
      <xdr:col>71</xdr:col>
      <xdr:colOff>317047</xdr:colOff>
      <xdr:row>67</xdr:row>
      <xdr:rowOff>32657</xdr:rowOff>
    </xdr:to>
    <xdr:sp macro="" textlink="">
      <xdr:nvSpPr>
        <xdr:cNvPr id="41" name="TextBox 40">
          <a:hlinkClick xmlns:r="http://schemas.openxmlformats.org/officeDocument/2006/relationships" r:id="rId19"/>
        </xdr:cNvPr>
        <xdr:cNvSpPr txBox="1"/>
      </xdr:nvSpPr>
      <xdr:spPr>
        <a:xfrm>
          <a:off x="36673972" y="8915400"/>
          <a:ext cx="6924675" cy="3570514"/>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Northeast Wyoming River Basins - Industrial Water Needs Projections  </a:t>
          </a:r>
          <a:r>
            <a:rPr lang="en-US" sz="1100" b="1" i="1">
              <a:solidFill>
                <a:schemeClr val="accent6">
                  <a:lumMod val="50000"/>
                </a:schemeClr>
              </a:solidFill>
            </a:rPr>
            <a:t>Labeled</a:t>
          </a:r>
          <a:r>
            <a:rPr lang="en-US" sz="1100" b="1" i="1" baseline="0">
              <a:solidFill>
                <a:schemeClr val="accent6">
                  <a:lumMod val="50000"/>
                </a:schemeClr>
              </a:solidFill>
            </a:rPr>
            <a:t> in data as NE Future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This memorandum presents projections of industrial water needs in Northeast Wyoming River Basins for the period from 2000 through 2030.  These projections provide a basis for gaging the adequacy of existing water resources in the Basin to meet potential future needs. Following guidelines established by the Wyoming Water Development Commission (WWDC), projections were developed for three planning scenarios:</a:t>
          </a:r>
        </a:p>
        <a:p>
          <a:endParaRPr lang="en-US" sz="1100" b="0" baseline="0"/>
        </a:p>
        <a:p>
          <a:r>
            <a:rPr lang="en-US" sz="1100" b="0" baseline="0"/>
            <a:t>1.  Low Growth</a:t>
          </a:r>
        </a:p>
        <a:p>
          <a:r>
            <a:rPr lang="en-US" sz="1100" b="0" baseline="0"/>
            <a:t>2.  Moderate Growth</a:t>
          </a:r>
        </a:p>
        <a:p>
          <a:r>
            <a:rPr lang="en-US" sz="1100" b="0" baseline="0"/>
            <a:t>3.  High Growth</a:t>
          </a:r>
        </a:p>
        <a:p>
          <a:endParaRPr lang="en-US" sz="1100" b="0" baseline="0"/>
        </a:p>
        <a:p>
          <a:r>
            <a:rPr lang="en-US" sz="1100" b="0" baseline="0"/>
            <a:t>The industrial water uses covered in this memorandum are those for which dedicated water delivery facilities are needed to provide an adequate supply.  A number of small industrial firms in the planning area are located in communities and make use of municipal water supplies to meet their needs.  There usage rates are typically low and for that reason they have not needed to develop dedicated water supply facilities.  Projections of water needs for these small industrial users are included in  projections of municipal demands for communities in the Basin."</a:t>
          </a:r>
        </a:p>
      </xdr:txBody>
    </xdr:sp>
    <xdr:clientData/>
  </xdr:twoCellAnchor>
  <xdr:twoCellAnchor>
    <xdr:from>
      <xdr:col>60</xdr:col>
      <xdr:colOff>108858</xdr:colOff>
      <xdr:row>68</xdr:row>
      <xdr:rowOff>130630</xdr:rowOff>
    </xdr:from>
    <xdr:to>
      <xdr:col>71</xdr:col>
      <xdr:colOff>327933</xdr:colOff>
      <xdr:row>86</xdr:row>
      <xdr:rowOff>65314</xdr:rowOff>
    </xdr:to>
    <xdr:sp macro="" textlink="">
      <xdr:nvSpPr>
        <xdr:cNvPr id="42" name="TextBox 41">
          <a:hlinkClick xmlns:r="http://schemas.openxmlformats.org/officeDocument/2006/relationships" r:id="rId33"/>
        </xdr:cNvPr>
        <xdr:cNvSpPr txBox="1"/>
      </xdr:nvSpPr>
      <xdr:spPr>
        <a:xfrm>
          <a:off x="36684858" y="12768944"/>
          <a:ext cx="6924675" cy="3265713"/>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Northeast Wyoming River Basins - Irrigation Water Needs and Demand Projections  </a:t>
          </a:r>
          <a:r>
            <a:rPr lang="en-US" sz="1100" b="1" i="1">
              <a:solidFill>
                <a:schemeClr val="accent6">
                  <a:lumMod val="50000"/>
                </a:schemeClr>
              </a:solidFill>
            </a:rPr>
            <a:t>Labeled</a:t>
          </a:r>
          <a:r>
            <a:rPr lang="en-US" sz="1100" b="1" i="1" baseline="0">
              <a:solidFill>
                <a:schemeClr val="accent6">
                  <a:lumMod val="50000"/>
                </a:schemeClr>
              </a:solidFill>
            </a:rPr>
            <a:t> in data as NE Future Irrigation</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This memorandum presents projections of water requirements in Northeast Wyoming River Basins for the period from 2000 through 2030.  Following guidelines established by the Wyoming Water Developemtn Commission (WWDC), projections were developed for three planning scenarios:</a:t>
          </a:r>
        </a:p>
        <a:p>
          <a:endParaRPr lang="en-US" sz="1100" b="0" baseline="0"/>
        </a:p>
        <a:p>
          <a:r>
            <a:rPr lang="en-US" sz="1100" b="0" baseline="0"/>
            <a:t>1.  Low Growth</a:t>
          </a:r>
        </a:p>
        <a:p>
          <a:r>
            <a:rPr lang="en-US" sz="1100" b="0" baseline="0"/>
            <a:t>2.  Moderate Growth</a:t>
          </a:r>
        </a:p>
        <a:p>
          <a:r>
            <a:rPr lang="en-US" sz="1100" b="0" baseline="0"/>
            <a:t>3.  High Growth</a:t>
          </a:r>
        </a:p>
        <a:p>
          <a:endParaRPr lang="en-US" sz="1100" b="0" baseline="0"/>
        </a:p>
        <a:p>
          <a:r>
            <a:rPr lang="en-US" sz="1100" b="0" baseline="0"/>
            <a:t>The projections for each scenario were developed judgmentally based upon a review and analysis of available literature and data, as well as input from irrigators and other associated with irrigated agriculture in the planning area and other areas of Wyoming.  The factors that will influence future  irrigation water demands in the Northeast Wyoming River Basins are first described in qualitative terms in this memorandum, and are then used as the basis for formulating quantitative projections of future needs for the low, moderate, and high growth scenarios."</a:t>
          </a:r>
        </a:p>
      </xdr:txBody>
    </xdr:sp>
    <xdr:clientData/>
  </xdr:twoCellAnchor>
  <xdr:twoCellAnchor>
    <xdr:from>
      <xdr:col>60</xdr:col>
      <xdr:colOff>119743</xdr:colOff>
      <xdr:row>87</xdr:row>
      <xdr:rowOff>141514</xdr:rowOff>
    </xdr:from>
    <xdr:to>
      <xdr:col>71</xdr:col>
      <xdr:colOff>338818</xdr:colOff>
      <xdr:row>107</xdr:row>
      <xdr:rowOff>21771</xdr:rowOff>
    </xdr:to>
    <xdr:sp macro="" textlink="">
      <xdr:nvSpPr>
        <xdr:cNvPr id="43" name="TextBox 42">
          <a:hlinkClick xmlns:r="http://schemas.openxmlformats.org/officeDocument/2006/relationships" r:id="rId34"/>
        </xdr:cNvPr>
        <xdr:cNvSpPr txBox="1"/>
      </xdr:nvSpPr>
      <xdr:spPr>
        <a:xfrm>
          <a:off x="36695743" y="16295914"/>
          <a:ext cx="6924675" cy="3581400"/>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Northeast Wyoming River Basin Plan Final Report   </a:t>
          </a:r>
          <a:r>
            <a:rPr lang="en-US" sz="1100" b="1" i="1">
              <a:solidFill>
                <a:schemeClr val="accent6">
                  <a:lumMod val="50000"/>
                </a:schemeClr>
              </a:solidFill>
            </a:rPr>
            <a:t>Labeled</a:t>
          </a:r>
          <a:r>
            <a:rPr lang="en-US" sz="1100" b="1" i="1" baseline="0">
              <a:solidFill>
                <a:schemeClr val="accent6">
                  <a:lumMod val="50000"/>
                </a:schemeClr>
              </a:solidFill>
            </a:rPr>
            <a:t> in data as NE Final Plan</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Northeast Wyoming River Basins Plan was authorized by the Wyoming Legislature in 2000.  The objectives of this plan are to:</a:t>
          </a:r>
        </a:p>
        <a:p>
          <a:endParaRPr lang="en-US" sz="1100" b="0" baseline="0"/>
        </a:p>
        <a:p>
          <a:r>
            <a:rPr lang="en-US" sz="1100" b="0" baseline="0"/>
            <a:t>- determine the current level of water consumption for agriculture, municipal, domestic, industrial, environmental and recreational uses;</a:t>
          </a:r>
        </a:p>
        <a:p>
          <a:r>
            <a:rPr lang="en-US" sz="1100" b="0" baseline="0"/>
            <a:t>- quantify available surface water and ground water supplies;</a:t>
          </a:r>
        </a:p>
        <a:p>
          <a:r>
            <a:rPr lang="en-US" sz="1100" b="0" baseline="0"/>
            <a:t>- project water demands over the 30-year planning horizon; and,</a:t>
          </a:r>
        </a:p>
        <a:p>
          <a:r>
            <a:rPr lang="en-US" sz="1100" b="0" baseline="0"/>
            <a:t>- identify future water use opportunities and constraints for satisfying existing shortages and future demands.</a:t>
          </a:r>
        </a:p>
        <a:p>
          <a:endParaRPr lang="en-US" sz="1100" b="0" baseline="0"/>
        </a:p>
        <a:p>
          <a:r>
            <a:rPr lang="en-US" sz="1100" b="0" baseline="0"/>
            <a:t>The primary products of this planning study are technical memoranda prepared for the large number of topics addressed in the plan.  These memoranda provide detailed descriptions of the data collected, analyses performed, tools developed, and the results of each investigation required to fully explore the water resources within the planning area.</a:t>
          </a:r>
        </a:p>
        <a:p>
          <a:endParaRPr lang="en-US" sz="1100" b="0" baseline="0"/>
        </a:p>
        <a:p>
          <a:r>
            <a:rPr lang="en-US" sz="1100" b="0" baseline="0"/>
            <a:t>The intent of this summary report is to describe the planning study in sufficient detail for the reader to gain a general understanding of the investigations that were performed and the results of those investigations."</a:t>
          </a:r>
        </a:p>
      </xdr:txBody>
    </xdr:sp>
    <xdr:clientData/>
  </xdr:twoCellAnchor>
  <xdr:twoCellAnchor>
    <xdr:from>
      <xdr:col>72</xdr:col>
      <xdr:colOff>32657</xdr:colOff>
      <xdr:row>49</xdr:row>
      <xdr:rowOff>65314</xdr:rowOff>
    </xdr:from>
    <xdr:to>
      <xdr:col>83</xdr:col>
      <xdr:colOff>251732</xdr:colOff>
      <xdr:row>56</xdr:row>
      <xdr:rowOff>174171</xdr:rowOff>
    </xdr:to>
    <xdr:sp macro="" textlink="">
      <xdr:nvSpPr>
        <xdr:cNvPr id="44" name="TextBox 43">
          <a:hlinkClick xmlns:r="http://schemas.openxmlformats.org/officeDocument/2006/relationships" r:id="rId35"/>
        </xdr:cNvPr>
        <xdr:cNvSpPr txBox="1"/>
      </xdr:nvSpPr>
      <xdr:spPr>
        <a:xfrm>
          <a:off x="43923857" y="9187543"/>
          <a:ext cx="6924675" cy="1404257"/>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Green River Basin Plan II: Minicipal  Water Use Projections  </a:t>
          </a:r>
          <a:r>
            <a:rPr lang="en-US" sz="1100" b="1" i="1">
              <a:solidFill>
                <a:schemeClr val="accent6">
                  <a:lumMod val="50000"/>
                </a:schemeClr>
              </a:solidFill>
            </a:rPr>
            <a:t>Labeled</a:t>
          </a:r>
          <a:r>
            <a:rPr lang="en-US" sz="1100" b="1" i="1" baseline="0">
              <a:solidFill>
                <a:schemeClr val="accent6">
                  <a:lumMod val="50000"/>
                </a:schemeClr>
              </a:solidFill>
            </a:rPr>
            <a:t> in data as Green Future Municipal</a:t>
          </a:r>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purpose of this technical memorandum is to project water use for... fourteen (14) Green River Basin cities, towns, and joint power boards that supply water to their citizens or customers."</a:t>
          </a:r>
          <a:endParaRPr lang="en-US" sz="1100" b="1" baseline="0"/>
        </a:p>
      </xdr:txBody>
    </xdr:sp>
    <xdr:clientData/>
  </xdr:twoCellAnchor>
  <xdr:twoCellAnchor>
    <xdr:from>
      <xdr:col>72</xdr:col>
      <xdr:colOff>54429</xdr:colOff>
      <xdr:row>58</xdr:row>
      <xdr:rowOff>141514</xdr:rowOff>
    </xdr:from>
    <xdr:to>
      <xdr:col>83</xdr:col>
      <xdr:colOff>273504</xdr:colOff>
      <xdr:row>66</xdr:row>
      <xdr:rowOff>174171</xdr:rowOff>
    </xdr:to>
    <xdr:sp macro="" textlink="">
      <xdr:nvSpPr>
        <xdr:cNvPr id="45" name="TextBox 44">
          <a:hlinkClick xmlns:r="http://schemas.openxmlformats.org/officeDocument/2006/relationships" r:id="rId36"/>
        </xdr:cNvPr>
        <xdr:cNvSpPr txBox="1"/>
      </xdr:nvSpPr>
      <xdr:spPr>
        <a:xfrm>
          <a:off x="43945629" y="10929257"/>
          <a:ext cx="6924675" cy="151311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Green River Basin Plan II: Domestic Water Use Projections  </a:t>
          </a:r>
          <a:r>
            <a:rPr lang="en-US" sz="1100" b="1" i="1">
              <a:solidFill>
                <a:schemeClr val="accent6">
                  <a:lumMod val="50000"/>
                </a:schemeClr>
              </a:solidFill>
            </a:rPr>
            <a:t>Labeled</a:t>
          </a:r>
          <a:r>
            <a:rPr lang="en-US" sz="1100" b="1" i="1" baseline="0">
              <a:solidFill>
                <a:schemeClr val="accent6">
                  <a:lumMod val="50000"/>
                </a:schemeClr>
              </a:solidFill>
            </a:rPr>
            <a:t> in data as Green Future Domestic</a:t>
          </a:r>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purpose of this technical memorandum is to project future water use for the rural domestic water users that are not supplied by a municipal or joint powers water board system.  These are independently operated systems or are an individual's system.   Due to the cost and difficulty in operating surface water systems, these systems are typically groundwater based systems."</a:t>
          </a:r>
          <a:endParaRPr lang="en-US" sz="1100" b="1" baseline="0"/>
        </a:p>
      </xdr:txBody>
    </xdr:sp>
    <xdr:clientData/>
  </xdr:twoCellAnchor>
  <xdr:twoCellAnchor>
    <xdr:from>
      <xdr:col>72</xdr:col>
      <xdr:colOff>43543</xdr:colOff>
      <xdr:row>67</xdr:row>
      <xdr:rowOff>174172</xdr:rowOff>
    </xdr:from>
    <xdr:to>
      <xdr:col>83</xdr:col>
      <xdr:colOff>262618</xdr:colOff>
      <xdr:row>83</xdr:row>
      <xdr:rowOff>108858</xdr:rowOff>
    </xdr:to>
    <xdr:sp macro="" textlink="">
      <xdr:nvSpPr>
        <xdr:cNvPr id="47" name="TextBox 46">
          <a:hlinkClick xmlns:r="http://schemas.openxmlformats.org/officeDocument/2006/relationships" r:id="rId37"/>
        </xdr:cNvPr>
        <xdr:cNvSpPr txBox="1"/>
      </xdr:nvSpPr>
      <xdr:spPr>
        <a:xfrm>
          <a:off x="43934743" y="12627429"/>
          <a:ext cx="6924675" cy="2895600"/>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Green River Basin Plan II: Industrial Water Use Projections  </a:t>
          </a:r>
          <a:r>
            <a:rPr lang="en-US" sz="1100" b="1" i="1">
              <a:solidFill>
                <a:schemeClr val="accent6">
                  <a:lumMod val="50000"/>
                </a:schemeClr>
              </a:solidFill>
            </a:rPr>
            <a:t>Labeled</a:t>
          </a:r>
          <a:r>
            <a:rPr lang="en-US" sz="1100" b="1" i="1" baseline="0">
              <a:solidFill>
                <a:schemeClr val="accent6">
                  <a:lumMod val="50000"/>
                </a:schemeClr>
              </a:solidFill>
            </a:rPr>
            <a:t> in data as Green Future Industrial</a:t>
          </a:r>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presents projections of industrial water needs in the Green River Basin for the period from 2005 through 2055.  These projections provide a basis for gaging the adequacy of current surface water and groundwater supplies in the Basin to meet potential future needs.  The Wyoming Water Development Commission (WWDC), requires that projections be developed for three planning scenarios:</a:t>
          </a:r>
        </a:p>
        <a:p>
          <a:endParaRPr lang="en-US" sz="1100" b="0" baseline="0"/>
        </a:p>
        <a:p>
          <a:r>
            <a:rPr lang="en-US" sz="1100" b="0" baseline="0"/>
            <a:t>1.  Low Growth</a:t>
          </a:r>
        </a:p>
        <a:p>
          <a:r>
            <a:rPr lang="en-US" sz="1100" b="0" baseline="0"/>
            <a:t>2. Moderate Growth</a:t>
          </a:r>
        </a:p>
        <a:p>
          <a:r>
            <a:rPr lang="en-US" sz="1100" b="0" baseline="0"/>
            <a:t>3.  High Growth</a:t>
          </a:r>
        </a:p>
        <a:p>
          <a:endParaRPr lang="en-US" sz="1100" b="0" baseline="0"/>
        </a:p>
        <a:p>
          <a:r>
            <a:rPr lang="en-US" sz="1100" b="0" baseline="0"/>
            <a:t>Industrial surface water users can be divided into three groups, electric power generation, trona mining and refining, and miscellaneous industrial use."</a:t>
          </a:r>
        </a:p>
      </xdr:txBody>
    </xdr:sp>
    <xdr:clientData/>
  </xdr:twoCellAnchor>
  <xdr:twoCellAnchor>
    <xdr:from>
      <xdr:col>72</xdr:col>
      <xdr:colOff>43543</xdr:colOff>
      <xdr:row>85</xdr:row>
      <xdr:rowOff>32656</xdr:rowOff>
    </xdr:from>
    <xdr:to>
      <xdr:col>83</xdr:col>
      <xdr:colOff>262618</xdr:colOff>
      <xdr:row>103</xdr:row>
      <xdr:rowOff>108857</xdr:rowOff>
    </xdr:to>
    <xdr:sp macro="" textlink="">
      <xdr:nvSpPr>
        <xdr:cNvPr id="48" name="TextBox 47">
          <a:hlinkClick xmlns:r="http://schemas.openxmlformats.org/officeDocument/2006/relationships" r:id="rId25"/>
        </xdr:cNvPr>
        <xdr:cNvSpPr txBox="1"/>
      </xdr:nvSpPr>
      <xdr:spPr>
        <a:xfrm>
          <a:off x="43934743" y="15816942"/>
          <a:ext cx="6924675" cy="3407229"/>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Green River Basin Plan II: Irrigation Water Needs and Demand Projections   </a:t>
          </a:r>
          <a:r>
            <a:rPr lang="en-US" sz="1100" b="1" i="1">
              <a:solidFill>
                <a:schemeClr val="accent6">
                  <a:lumMod val="50000"/>
                </a:schemeClr>
              </a:solidFill>
            </a:rPr>
            <a:t>Labeled</a:t>
          </a:r>
          <a:r>
            <a:rPr lang="en-US" sz="1100" b="1" i="1" baseline="0">
              <a:solidFill>
                <a:schemeClr val="accent6">
                  <a:lumMod val="50000"/>
                </a:schemeClr>
              </a:solidFill>
            </a:rPr>
            <a:t> in data as Green Future Irrigation</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presents projectinos of irrigation water requirements in the Green River Basin for the period from 2005 through 2055.  The projections provide a basis for estimating agricultural water needs in the Basin over the next 10, 30 and 50 years.</a:t>
          </a:r>
        </a:p>
        <a:p>
          <a:endParaRPr lang="en-US" sz="1100" b="0" baseline="0"/>
        </a:p>
        <a:p>
          <a:r>
            <a:rPr lang="en-US" sz="1100" b="0" baseline="0"/>
            <a:t>Following guidelines established by the Wyoming Water Development Commission, projections were developed for three planning scenarios:</a:t>
          </a:r>
        </a:p>
        <a:p>
          <a:r>
            <a:rPr lang="en-US" sz="1100" b="0" baseline="0"/>
            <a:t>1.  Low Growth</a:t>
          </a:r>
        </a:p>
        <a:p>
          <a:r>
            <a:rPr lang="en-US" sz="1100" b="0" baseline="0"/>
            <a:t>2.  Moderate Growth</a:t>
          </a:r>
        </a:p>
        <a:p>
          <a:r>
            <a:rPr lang="en-US" sz="1100" b="0" baseline="0"/>
            <a:t>3.  High Growth</a:t>
          </a:r>
        </a:p>
        <a:p>
          <a:endParaRPr lang="en-US" sz="1100" b="0" baseline="0"/>
        </a:p>
        <a:p>
          <a:r>
            <a:rPr lang="en-US" sz="1100" b="0" baseline="0"/>
            <a:t>The projections for each scenario were developed based upon a review of previous water planning documents and other technical memoranda data. Econometric models were not considered for projecting future irrigation water needs, as the factors that influence irrigation water needs and the ability of irrigators to satisfy those needs are not amenable to quantification to multivariate economic models (Watts, 2000)."</a:t>
          </a:r>
        </a:p>
      </xdr:txBody>
    </xdr:sp>
    <xdr:clientData/>
  </xdr:twoCellAnchor>
  <xdr:twoCellAnchor>
    <xdr:from>
      <xdr:col>84</xdr:col>
      <xdr:colOff>43543</xdr:colOff>
      <xdr:row>20</xdr:row>
      <xdr:rowOff>65315</xdr:rowOff>
    </xdr:from>
    <xdr:to>
      <xdr:col>95</xdr:col>
      <xdr:colOff>262618</xdr:colOff>
      <xdr:row>29</xdr:row>
      <xdr:rowOff>76200</xdr:rowOff>
    </xdr:to>
    <xdr:sp macro="" textlink="">
      <xdr:nvSpPr>
        <xdr:cNvPr id="49" name="TextBox 48">
          <a:hlinkClick xmlns:r="http://schemas.openxmlformats.org/officeDocument/2006/relationships" r:id="rId38"/>
        </xdr:cNvPr>
        <xdr:cNvSpPr txBox="1"/>
      </xdr:nvSpPr>
      <xdr:spPr>
        <a:xfrm>
          <a:off x="51249943" y="3820886"/>
          <a:ext cx="6924675" cy="1676400"/>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baseline="0"/>
            <a:t>Memorandum - Bear River Basin Plan: Current Industrial Water Use   </a:t>
          </a:r>
          <a:r>
            <a:rPr lang="en-US" sz="1100" b="1" i="1">
              <a:solidFill>
                <a:schemeClr val="accent6">
                  <a:lumMod val="50000"/>
                </a:schemeClr>
              </a:solidFill>
            </a:rPr>
            <a:t>Labeled</a:t>
          </a:r>
          <a:r>
            <a:rPr lang="en-US" sz="1100" b="1" i="1" baseline="0">
              <a:solidFill>
                <a:schemeClr val="accent6">
                  <a:lumMod val="50000"/>
                </a:schemeClr>
              </a:solidFill>
            </a:rPr>
            <a:t> in data as Bear Industrial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"This memorandum describes current water use in the Bear River Basin for industrial purposes.  Industrial enterprises location within the City of Evanston are supplied by the Evanston municipal water system, and these uses have been previously accounted for in the technical memorandum on municipal water use (Task 4, Memo 3).  This memorandum focuses on industrial users that rely upon their own water supplies from either surface diversions or groundwater wells.</a:t>
          </a:r>
        </a:p>
      </xdr:txBody>
    </xdr:sp>
    <xdr:clientData/>
  </xdr:twoCellAnchor>
  <xdr:twoCellAnchor>
    <xdr:from>
      <xdr:col>0</xdr:col>
      <xdr:colOff>489856</xdr:colOff>
      <xdr:row>44</xdr:row>
      <xdr:rowOff>10885</xdr:rowOff>
    </xdr:from>
    <xdr:to>
      <xdr:col>12</xdr:col>
      <xdr:colOff>101236</xdr:colOff>
      <xdr:row>54</xdr:row>
      <xdr:rowOff>174171</xdr:rowOff>
    </xdr:to>
    <xdr:sp macro="" textlink="">
      <xdr:nvSpPr>
        <xdr:cNvPr id="50" name="TextBox 49">
          <a:hlinkClick xmlns:r="http://schemas.openxmlformats.org/officeDocument/2006/relationships" r:id="rId39"/>
        </xdr:cNvPr>
        <xdr:cNvSpPr txBox="1"/>
      </xdr:nvSpPr>
      <xdr:spPr>
        <a:xfrm>
          <a:off x="489856" y="8207828"/>
          <a:ext cx="6926580" cy="2013857"/>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a:t>USGS</a:t>
          </a:r>
          <a:r>
            <a:rPr lang="en-US" sz="1100" b="0" baseline="0"/>
            <a:t> Estimated Use of Water in the United States in 1995   </a:t>
          </a:r>
          <a:r>
            <a:rPr lang="en-US" sz="1100" b="1" i="1" baseline="0">
              <a:solidFill>
                <a:schemeClr val="accent6">
                  <a:lumMod val="50000"/>
                </a:schemeClr>
              </a:solidFill>
            </a:rPr>
            <a:t>Labeled in data as USGS 1995</a:t>
          </a:r>
        </a:p>
        <a:p>
          <a:endParaRPr lang="en-US" sz="1100" b="1" i="1" baseline="0">
            <a:solidFill>
              <a:schemeClr val="accent6">
                <a:lumMod val="50000"/>
              </a:schemeClr>
            </a:solidFill>
          </a:endParaRPr>
        </a:p>
        <a:p>
          <a:r>
            <a:rPr lang="en-US" sz="1100" b="1" i="0" baseline="0">
              <a:solidFill>
                <a:sysClr val="windowText" lastClr="000000"/>
              </a:solidFill>
            </a:rPr>
            <a:t>Website: </a:t>
          </a:r>
          <a:r>
            <a:rPr lang="en-US" sz="1100" b="0" i="0" baseline="0">
              <a:solidFill>
                <a:sysClr val="windowText" lastClr="000000"/>
              </a:solidFill>
            </a:rPr>
            <a:t>http://water.usgs.gov/watuse/spread95.html</a:t>
          </a:r>
        </a:p>
        <a:p>
          <a:endParaRPr lang="en-US" sz="1100" b="0" i="0" baseline="0">
            <a:solidFill>
              <a:sysClr val="windowText" lastClr="000000"/>
            </a:solidFill>
          </a:endParaRPr>
        </a:p>
        <a:p>
          <a:r>
            <a:rPr lang="en-US" sz="1100" b="1" i="0" baseline="0">
              <a:solidFill>
                <a:sysClr val="windowText" lastClr="000000"/>
              </a:solidFill>
            </a:rPr>
            <a:t>Link:  </a:t>
          </a:r>
          <a:r>
            <a:rPr lang="en-US" sz="1100" b="0" i="1" baseline="0">
              <a:solidFill>
                <a:sysClr val="windowText" lastClr="000000"/>
              </a:solidFill>
            </a:rPr>
            <a:t>Click anywhere in this box to link to source.</a:t>
          </a:r>
          <a:endParaRPr lang="en-US" sz="1100" b="0" i="0" baseline="0">
            <a:solidFill>
              <a:sysClr val="windowText" lastClr="000000"/>
            </a:solidFill>
          </a:endParaRPr>
        </a:p>
        <a:p>
          <a:endParaRPr lang="en-US" sz="1100" b="0" i="0" baseline="0">
            <a:solidFill>
              <a:sysClr val="windowText" lastClr="000000"/>
            </a:solidFill>
          </a:endParaRPr>
        </a:p>
        <a:p>
          <a:r>
            <a:rPr lang="en-US" sz="1100" b="1" i="0" baseline="0">
              <a:solidFill>
                <a:sysClr val="windowText" lastClr="000000"/>
              </a:solidFill>
            </a:rPr>
            <a:t>Description of Source:</a:t>
          </a:r>
          <a:r>
            <a:rPr lang="en-US" sz="1100" b="0" i="0" baseline="0">
              <a:solidFill>
                <a:sysClr val="windowText" lastClr="000000"/>
              </a:solidFill>
            </a:rPr>
            <a:t>  This database depicts estimated water usage in the United States at both the county and the HUC 8 watershed level.  The database includes information on public supply, commercial water use, domestic water use, industrial water use, thermoelectric water use (all fuel types, fossil fuels, geothermal and nuclear), mining water use, livestock water use (total, stock and animal specialties), irrigation water use, hydroelectric power water use, wastewater treatment and reservoir evaporation.</a:t>
          </a:r>
          <a:endParaRPr lang="en-US" sz="1100" b="1" i="0" baseline="0">
            <a:solidFill>
              <a:sysClr val="windowText" lastClr="000000"/>
            </a:solidFill>
          </a:endParaRPr>
        </a:p>
      </xdr:txBody>
    </xdr:sp>
    <xdr:clientData/>
  </xdr:twoCellAnchor>
  <xdr:twoCellAnchor>
    <xdr:from>
      <xdr:col>0</xdr:col>
      <xdr:colOff>489857</xdr:colOff>
      <xdr:row>56</xdr:row>
      <xdr:rowOff>65313</xdr:rowOff>
    </xdr:from>
    <xdr:to>
      <xdr:col>12</xdr:col>
      <xdr:colOff>32657</xdr:colOff>
      <xdr:row>68</xdr:row>
      <xdr:rowOff>19594</xdr:rowOff>
    </xdr:to>
    <xdr:sp macro="" textlink="">
      <xdr:nvSpPr>
        <xdr:cNvPr id="51" name="TextBox 50">
          <a:hlinkClick xmlns:r="http://schemas.openxmlformats.org/officeDocument/2006/relationships" r:id="rId40"/>
        </xdr:cNvPr>
        <xdr:cNvSpPr txBox="1"/>
      </xdr:nvSpPr>
      <xdr:spPr>
        <a:xfrm>
          <a:off x="489857" y="10482942"/>
          <a:ext cx="6858000" cy="2174966"/>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a:t>
          </a:r>
          <a:r>
            <a:rPr lang="en-US" sz="1100" b="0"/>
            <a:t>  Union of Concerned Scientists.  2011.</a:t>
          </a:r>
          <a:r>
            <a:rPr lang="en-US" sz="1100" b="0" baseline="0"/>
            <a:t>  UCS EW3 Energy-Water Database V.1.2.  www.ucsusa.org/ew3database  </a:t>
          </a:r>
          <a:r>
            <a:rPr lang="en-US" sz="1100" b="1" i="1" baseline="0">
              <a:solidFill>
                <a:schemeClr val="accent6">
                  <a:lumMod val="50000"/>
                </a:schemeClr>
              </a:solidFill>
            </a:rPr>
            <a:t>Labeled in data as PowerPlant Data</a:t>
          </a:r>
          <a:endParaRPr lang="en-US" sz="1100" b="1" i="0" baseline="0">
            <a:solidFill>
              <a:schemeClr val="accent6">
                <a:lumMod val="50000"/>
              </a:schemeClr>
            </a:solidFill>
          </a:endParaRPr>
        </a:p>
        <a:p>
          <a:endParaRPr lang="en-US" sz="1100" b="0" i="0" baseline="0"/>
        </a:p>
        <a:p>
          <a:pPr marL="0" indent="0"/>
          <a:r>
            <a:rPr lang="en-US" sz="1100" b="1" i="0" baseline="0"/>
            <a:t>Pdf Link:</a:t>
          </a:r>
          <a:r>
            <a:rPr lang="en-US" sz="1100" b="0" i="0" baseline="0"/>
            <a:t>  </a:t>
          </a:r>
          <a:r>
            <a:rPr lang="en-US" sz="1100" b="0" i="1">
              <a:solidFill>
                <a:sysClr val="windowText" lastClr="000000"/>
              </a:solidFill>
              <a:latin typeface="+mn-lt"/>
              <a:ea typeface="+mn-ea"/>
              <a:cs typeface="+mn-cs"/>
            </a:rPr>
            <a:t>Click anywhere in this box to link to source.</a:t>
          </a:r>
        </a:p>
        <a:p>
          <a:endParaRPr lang="en-US" sz="1100" i="1">
            <a:solidFill>
              <a:schemeClr val="dk1"/>
            </a:solidFill>
            <a:latin typeface="+mn-lt"/>
            <a:ea typeface="+mn-ea"/>
            <a:cs typeface="+mn-cs"/>
          </a:endParaRPr>
        </a:p>
        <a:p>
          <a:r>
            <a:rPr lang="en-US" sz="1100" b="1"/>
            <a:t>Description</a:t>
          </a:r>
          <a:r>
            <a:rPr lang="en-US" sz="1100" b="1" baseline="0"/>
            <a:t> of Source:</a:t>
          </a:r>
          <a:r>
            <a:rPr lang="en-US" sz="1100" b="0" baseline="0"/>
            <a:t>  The purpose of this report is to calculate the amount and location of water use by power plants based upon the cooling and fuel types, compare findings with already compiled figures published by the US government, estimate the stress that these power plants place on water supplies, and list steps that can be made to lessen the impacts on water systems.</a:t>
          </a:r>
          <a:endParaRPr lang="en-US" sz="1100" b="1"/>
        </a:p>
      </xdr:txBody>
    </xdr:sp>
    <xdr:clientData/>
  </xdr:twoCellAnchor>
  <xdr:twoCellAnchor>
    <xdr:from>
      <xdr:col>0</xdr:col>
      <xdr:colOff>478972</xdr:colOff>
      <xdr:row>27</xdr:row>
      <xdr:rowOff>152400</xdr:rowOff>
    </xdr:from>
    <xdr:to>
      <xdr:col>12</xdr:col>
      <xdr:colOff>21772</xdr:colOff>
      <xdr:row>43</xdr:row>
      <xdr:rowOff>97971</xdr:rowOff>
    </xdr:to>
    <xdr:sp macro="" textlink="">
      <xdr:nvSpPr>
        <xdr:cNvPr id="52" name="TextBox 51">
          <a:hlinkClick xmlns:r="http://schemas.openxmlformats.org/officeDocument/2006/relationships" r:id="rId41"/>
        </xdr:cNvPr>
        <xdr:cNvSpPr txBox="1"/>
      </xdr:nvSpPr>
      <xdr:spPr>
        <a:xfrm>
          <a:off x="478972" y="5203371"/>
          <a:ext cx="6858000" cy="2906486"/>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a:t>
          </a:r>
          <a:r>
            <a:rPr lang="en-US" sz="1100" b="0"/>
            <a:t>  </a:t>
          </a:r>
          <a:r>
            <a:rPr lang="en-US" sz="1100" b="0" baseline="0">
              <a:solidFill>
                <a:schemeClr val="dk1"/>
              </a:solidFill>
              <a:effectLst/>
              <a:latin typeface="+mn-lt"/>
              <a:ea typeface="+mn-ea"/>
              <a:cs typeface="+mn-cs"/>
            </a:rPr>
            <a:t>Reilly, T.E., Dennehy, K.F., Alley, W.M., and Cunningham, W.L., 2008, Ground-Water Availability in the United States:  U.S.  Geological Survey Circular 1323, 70 p.  </a:t>
          </a:r>
          <a:r>
            <a:rPr lang="en-US" sz="1100" b="1" i="1" baseline="0">
              <a:solidFill>
                <a:schemeClr val="accent6">
                  <a:lumMod val="50000"/>
                </a:schemeClr>
              </a:solidFill>
            </a:rPr>
            <a:t>Labeled in data as USGS Groundwater</a:t>
          </a:r>
          <a:endParaRPr lang="en-US" sz="1100" b="1" i="0" baseline="0">
            <a:solidFill>
              <a:schemeClr val="accent6">
                <a:lumMod val="50000"/>
              </a:schemeClr>
            </a:solidFill>
          </a:endParaRPr>
        </a:p>
        <a:p>
          <a:endParaRPr lang="en-US" sz="1100" b="0" i="0" baseline="0"/>
        </a:p>
        <a:p>
          <a:pPr marL="0" indent="0"/>
          <a:r>
            <a:rPr lang="en-US" sz="1100" b="1" i="0" baseline="0"/>
            <a:t>Pdf Link:</a:t>
          </a:r>
          <a:r>
            <a:rPr lang="en-US" sz="1100" b="0" i="0" baseline="0"/>
            <a:t>  </a:t>
          </a:r>
          <a:r>
            <a:rPr lang="en-US" sz="1100" b="0" i="1">
              <a:solidFill>
                <a:sysClr val="windowText" lastClr="000000"/>
              </a:solidFill>
              <a:latin typeface="+mn-lt"/>
              <a:ea typeface="+mn-ea"/>
              <a:cs typeface="+mn-cs"/>
            </a:rPr>
            <a:t>Click anywhere in this box to link to source.</a:t>
          </a:r>
        </a:p>
        <a:p>
          <a:endParaRPr lang="en-US" sz="1100" i="1">
            <a:solidFill>
              <a:schemeClr val="dk1"/>
            </a:solidFill>
            <a:latin typeface="+mn-lt"/>
            <a:ea typeface="+mn-ea"/>
            <a:cs typeface="+mn-cs"/>
          </a:endParaRPr>
        </a:p>
        <a:p>
          <a:r>
            <a:rPr lang="en-US" sz="1100" b="1"/>
            <a:t>Description</a:t>
          </a:r>
          <a:r>
            <a:rPr lang="en-US" sz="1100" b="1" baseline="0"/>
            <a:t> of Source:</a:t>
          </a:r>
          <a:r>
            <a:rPr lang="en-US" sz="1100" b="0" baseline="0"/>
            <a:t>  From the report Foreword: "Ground water is among the Nation's most important natural resources.  It provides half our drinking water and is essential to the vitality of agriculture and industry, as well as to the health of rivers, wetlands, and estuaries throughout the country.  Large-scale development of ground-water resources with accompanying declines in ground-water levels and other effects of pumping has led to concerns about the future availability of ground water to meet domestic, agricultural, industrial, and environmental needs.  The challenges in determining ground-water availability are many.  This report examines that is known about the Nation's ground-water availability and outlines of program of study by the U.S. Geological Survey Ground-Water Resources Program to improve our understanding of ground-water availability in major aquifers across the Nation.  The approach is designed to provide useful regional information for State and local agencies who manage gound-water resources, while providing the building blocks for a national assessment.  The report is written for a wide audience interested or involved in the management, protection, and sustainable use of the Nation's water resources."</a:t>
          </a:r>
          <a:endParaRPr lang="en-US" sz="1100" b="1"/>
        </a:p>
      </xdr:txBody>
    </xdr:sp>
    <xdr:clientData/>
  </xdr:twoCellAnchor>
  <xdr:twoCellAnchor>
    <xdr:from>
      <xdr:col>0</xdr:col>
      <xdr:colOff>478971</xdr:colOff>
      <xdr:row>69</xdr:row>
      <xdr:rowOff>108858</xdr:rowOff>
    </xdr:from>
    <xdr:to>
      <xdr:col>11</xdr:col>
      <xdr:colOff>456111</xdr:colOff>
      <xdr:row>84</xdr:row>
      <xdr:rowOff>130628</xdr:rowOff>
    </xdr:to>
    <xdr:sp macro="" textlink="">
      <xdr:nvSpPr>
        <xdr:cNvPr id="53" name="TextBox 52">
          <a:hlinkClick xmlns:r="http://schemas.openxmlformats.org/officeDocument/2006/relationships" r:id="rId42"/>
        </xdr:cNvPr>
        <xdr:cNvSpPr txBox="1"/>
      </xdr:nvSpPr>
      <xdr:spPr>
        <a:xfrm>
          <a:off x="478971" y="12932229"/>
          <a:ext cx="6682740" cy="2797628"/>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a:t>
          </a:r>
          <a:r>
            <a:rPr lang="en-US" sz="1100" b="0"/>
            <a:t> US Army Corps</a:t>
          </a:r>
          <a:r>
            <a:rPr lang="en-US" sz="1100" b="0" baseline="0"/>
            <a:t> of Engineers National Inventory of Dams, 2007 Version. </a:t>
          </a:r>
          <a:r>
            <a:rPr lang="en-US" sz="1100" b="1" baseline="0">
              <a:solidFill>
                <a:schemeClr val="accent6">
                  <a:lumMod val="50000"/>
                </a:schemeClr>
              </a:solidFill>
            </a:rPr>
            <a:t> </a:t>
          </a:r>
          <a:r>
            <a:rPr lang="en-US" sz="1100" b="1" i="1" baseline="0">
              <a:solidFill>
                <a:schemeClr val="accent6">
                  <a:lumMod val="50000"/>
                </a:schemeClr>
              </a:solidFill>
            </a:rPr>
            <a:t>Labeled in data as USACE Dam Database.</a:t>
          </a:r>
          <a:endParaRPr lang="en-US" sz="1100" b="1" baseline="0">
            <a:solidFill>
              <a:schemeClr val="accent6">
                <a:lumMod val="50000"/>
              </a:schemeClr>
            </a:solidFill>
          </a:endParaRPr>
        </a:p>
        <a:p>
          <a:endParaRPr lang="en-US" sz="1100" b="0" baseline="0"/>
        </a:p>
        <a:p>
          <a:r>
            <a:rPr lang="en-US" sz="1100" b="1" baseline="0"/>
            <a:t>Weblink: </a:t>
          </a:r>
          <a:r>
            <a:rPr lang="en-US" sz="1100" b="0" baseline="0"/>
            <a:t>http://geo.usace.army.mil/pgis/f?p=397:1:0. </a:t>
          </a:r>
        </a:p>
        <a:p>
          <a:r>
            <a:rPr lang="en-US" sz="1100" b="1" i="0" baseline="0"/>
            <a:t>Link:  </a:t>
          </a:r>
          <a:r>
            <a:rPr lang="en-US" sz="1100" b="0" i="1" baseline="0"/>
            <a:t>Click anywhere in this box to link to source.</a:t>
          </a:r>
          <a:r>
            <a:rPr lang="en-US" sz="1100" b="0" baseline="0"/>
            <a:t> </a:t>
          </a:r>
        </a:p>
        <a:p>
          <a:endParaRPr lang="en-US" sz="1100" b="0" baseline="0"/>
        </a:p>
        <a:p>
          <a:r>
            <a:rPr lang="en-US" sz="1100" b="1" baseline="0"/>
            <a:t>Description of Source:</a:t>
          </a:r>
          <a:r>
            <a:rPr lang="en-US" sz="1100" b="0" baseline="0"/>
            <a:t> The USACE (United States Army Corps of Engineers) National Dam Inventory is a listing of all known dams in the United States that fit 1 of 4 criteria:</a:t>
          </a:r>
        </a:p>
        <a:p>
          <a:r>
            <a:rPr lang="en-US" sz="1100" b="0" baseline="0"/>
            <a:t>1. High Hazard Classification: Loss of one human life is likely if the dam fails</a:t>
          </a:r>
        </a:p>
        <a:p>
          <a:r>
            <a:rPr lang="en-US" sz="1100" b="0" baseline="0"/>
            <a:t>2. Significant Hazard Classification: Possible loss of human life and likely significant property or environmental destruction</a:t>
          </a:r>
        </a:p>
        <a:p>
          <a:r>
            <a:rPr lang="en-US" sz="1100" b="0" baseline="0"/>
            <a:t>3. Equal to or exceeds 25 feet in height and exceeds 15 acre-feet of storage</a:t>
          </a:r>
        </a:p>
        <a:p>
          <a:r>
            <a:rPr lang="en-US" sz="1100" b="0" baseline="0"/>
            <a:t>4. Equal to or exceeds 50 acre-feet of storage and exceeds 6 feet in height.</a:t>
          </a:r>
        </a:p>
        <a:p>
          <a:endParaRPr lang="en-US" sz="1100" b="0" baseline="0"/>
        </a:p>
        <a:p>
          <a:r>
            <a:rPr lang="en-US" sz="1100" b="0" baseline="0"/>
            <a:t>The 2007 version of the database contains over 82000 entries.</a:t>
          </a:r>
          <a:endParaRPr lang="en-US" sz="1100" b="1" baseline="0"/>
        </a:p>
      </xdr:txBody>
    </xdr:sp>
    <xdr:clientData/>
  </xdr:twoCellAnchor>
  <xdr:twoCellAnchor>
    <xdr:from>
      <xdr:col>24</xdr:col>
      <xdr:colOff>195943</xdr:colOff>
      <xdr:row>62</xdr:row>
      <xdr:rowOff>43544</xdr:rowOff>
    </xdr:from>
    <xdr:to>
      <xdr:col>35</xdr:col>
      <xdr:colOff>415018</xdr:colOff>
      <xdr:row>87</xdr:row>
      <xdr:rowOff>119743</xdr:rowOff>
    </xdr:to>
    <xdr:sp macro="" textlink="">
      <xdr:nvSpPr>
        <xdr:cNvPr id="46" name="TextBox 45">
          <a:hlinkClick xmlns:r="http://schemas.openxmlformats.org/officeDocument/2006/relationships" r:id="rId43"/>
        </xdr:cNvPr>
        <xdr:cNvSpPr txBox="1"/>
      </xdr:nvSpPr>
      <xdr:spPr>
        <a:xfrm>
          <a:off x="14826343" y="11571515"/>
          <a:ext cx="6924675" cy="4702628"/>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a:t>Snake/Salt River</a:t>
          </a:r>
          <a:r>
            <a:rPr lang="en-US" sz="1100" b="0" baseline="0"/>
            <a:t> Basin Plan Final Report  </a:t>
          </a:r>
          <a:r>
            <a:rPr lang="en-US" sz="1100" b="1" i="1">
              <a:solidFill>
                <a:schemeClr val="accent6">
                  <a:lumMod val="50000"/>
                </a:schemeClr>
              </a:solidFill>
            </a:rPr>
            <a:t>Labeled</a:t>
          </a:r>
          <a:r>
            <a:rPr lang="en-US" sz="1100" b="1" i="1" baseline="0">
              <a:solidFill>
                <a:schemeClr val="accent6">
                  <a:lumMod val="50000"/>
                </a:schemeClr>
              </a:solidFill>
            </a:rPr>
            <a:t> in data as SS Final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2001 Wyoming Legislature authorized the Wyoming Water Development Commission (WWDC) to complete the Snake/Salt River Basin portion of the State Water Plan.  According to the WWEDC, the river basin planning process has the following goals:</a:t>
          </a:r>
        </a:p>
        <a:p>
          <a:pPr marL="171450" indent="-171450">
            <a:buFont typeface="Arial" pitchFamily="34" charset="0"/>
            <a:buChar char="•"/>
          </a:pPr>
          <a:r>
            <a:rPr lang="en-US" sz="1100" b="0" baseline="0"/>
            <a:t>Provide accurate, contemporary water information to enable state and local decision makers to manage water resources efficiently</a:t>
          </a:r>
        </a:p>
        <a:p>
          <a:pPr marL="171450" indent="-171450">
            <a:buFont typeface="Arial" pitchFamily="34" charset="0"/>
            <a:buChar char="•"/>
          </a:pPr>
          <a:r>
            <a:rPr lang="en-US" sz="1100" b="0" baseline="0"/>
            <a:t>Maintain an inventory of water data for use by various state agencies</a:t>
          </a:r>
        </a:p>
        <a:p>
          <a:pPr marL="171450" indent="-171450">
            <a:buFont typeface="Arial" pitchFamily="34" charset="0"/>
            <a:buChar char="•"/>
          </a:pPr>
          <a:r>
            <a:rPr lang="en-US" sz="1100" b="0" baseline="0"/>
            <a:t>Assist the Legislature and the Governow in developing effective state water poligices to protect Wyoming's water and promote responsible development.</a:t>
          </a:r>
        </a:p>
        <a:p>
          <a:pPr marL="171450" indent="-171450">
            <a:buFont typeface="Arial" pitchFamily="34" charset="0"/>
            <a:buChar char="•"/>
          </a:pPr>
          <a:r>
            <a:rPr lang="en-US" sz="1100" b="0" baseline="0"/>
            <a:t>Give Wyoming citizens access to the water information they need to deal with water issues at the grassroots level.</a:t>
          </a:r>
        </a:p>
        <a:p>
          <a:pPr marL="171450" indent="-171450">
            <a:buFont typeface="Arial" pitchFamily="34" charset="0"/>
            <a:buChar char="•"/>
          </a:pPr>
          <a:r>
            <a:rPr lang="en-US" sz="1100" b="0" baseline="0"/>
            <a:t>Project future water demands so the state can prepare for the effects of growth.</a:t>
          </a:r>
        </a:p>
        <a:p>
          <a:pPr marL="171450" indent="-171450">
            <a:buFont typeface="Arial" pitchFamily="34" charset="0"/>
            <a:buChar char="•"/>
          </a:pPr>
          <a:r>
            <a:rPr lang="en-US" sz="1100" b="0" baseline="0"/>
            <a:t>Bring Wyoming's water planning program up to par with other Western states.</a:t>
          </a:r>
        </a:p>
        <a:p>
          <a:pPr marL="171450" indent="-171450">
            <a:buFont typeface="Arial" pitchFamily="34" charset="0"/>
            <a:buChar char="•"/>
          </a:pPr>
          <a:r>
            <a:rPr lang="en-US" sz="1100" b="0" baseline="0"/>
            <a:t>Provide the state with information to assist in responding to the mandates of federal legislation and regulation.</a:t>
          </a:r>
        </a:p>
        <a:p>
          <a:pPr marL="171450" indent="-171450">
            <a:buFont typeface="Arial" pitchFamily="34" charset="0"/>
            <a:buChar char="•"/>
          </a:pPr>
          <a:r>
            <a:rPr lang="en-US" sz="1100" b="0" baseline="0"/>
            <a:t>Protect Wyoming's water resources from downstream competitors.</a:t>
          </a:r>
        </a:p>
        <a:p>
          <a:pPr marL="171450" indent="-171450">
            <a:buFont typeface="Arial" pitchFamily="34" charset="0"/>
            <a:buChar char="•"/>
          </a:pPr>
          <a:endParaRPr lang="en-US" sz="1100" b="0" baseline="0"/>
        </a:p>
        <a:p>
          <a:pPr marL="0" indent="0">
            <a:buFont typeface="Arial" pitchFamily="34" charset="0"/>
            <a:buNone/>
          </a:pPr>
          <a:r>
            <a:rPr lang="en-US" sz="1100" b="0" baseline="0"/>
            <a:t>...The following topics are included in the Snake/Salt River basin plan:</a:t>
          </a:r>
        </a:p>
        <a:p>
          <a:pPr marL="171450" indent="-171450">
            <a:buFont typeface="Arial" pitchFamily="34" charset="0"/>
            <a:buChar char="•"/>
          </a:pPr>
          <a:r>
            <a:rPr lang="en-US" sz="1100" b="0" baseline="0"/>
            <a:t>Water use profiles for agricultural, municipal, domestic, industrial , recreational, and environmental uses.</a:t>
          </a:r>
        </a:p>
        <a:p>
          <a:pPr marL="171450" indent="-171450">
            <a:buFont typeface="Arial" pitchFamily="34" charset="0"/>
            <a:buChar char="•"/>
          </a:pPr>
          <a:r>
            <a:rPr lang="en-US" sz="1100" b="0" baseline="0"/>
            <a:t>Review of other river basin topics, such as interstate compacts and court decrees, water law, reservoirs, instream flow rights, and water quality.</a:t>
          </a:r>
        </a:p>
        <a:p>
          <a:pPr marL="171450" indent="-171450">
            <a:buFont typeface="Arial" pitchFamily="34" charset="0"/>
            <a:buChar char="•"/>
          </a:pPr>
          <a:r>
            <a:rPr lang="en-US" sz="1100" b="0" baseline="0"/>
            <a:t>Assessment of surface water and ground water resources.</a:t>
          </a:r>
        </a:p>
        <a:p>
          <a:pPr marL="171450" indent="-171450">
            <a:buFont typeface="Arial" pitchFamily="34" charset="0"/>
            <a:buChar char="•"/>
          </a:pPr>
          <a:r>
            <a:rPr lang="en-US" sz="1100" b="0" baseline="0"/>
            <a:t>Determination of current water use and future water use demand projections.</a:t>
          </a:r>
        </a:p>
        <a:p>
          <a:pPr marL="171450" indent="-171450">
            <a:buFont typeface="Arial" pitchFamily="34" charset="0"/>
            <a:buChar char="•"/>
          </a:pPr>
          <a:r>
            <a:rPr lang="en-US" sz="1100" b="0" baseline="0"/>
            <a:t>Future opportunities for water development in the basin.</a:t>
          </a:r>
        </a:p>
        <a:p>
          <a:pPr marL="171450" indent="-171450">
            <a:buFont typeface="Arial" pitchFamily="34" charset="0"/>
            <a:buChar char="•"/>
          </a:pPr>
          <a:r>
            <a:rPr lang="en-US" sz="1100" b="0" baseline="0"/>
            <a:t>Other topics of interest in the basin."</a:t>
          </a:r>
        </a:p>
      </xdr:txBody>
    </xdr:sp>
    <xdr:clientData/>
  </xdr:twoCellAnchor>
  <xdr:twoCellAnchor>
    <xdr:from>
      <xdr:col>48</xdr:col>
      <xdr:colOff>130628</xdr:colOff>
      <xdr:row>44</xdr:row>
      <xdr:rowOff>54428</xdr:rowOff>
    </xdr:from>
    <xdr:to>
      <xdr:col>59</xdr:col>
      <xdr:colOff>349703</xdr:colOff>
      <xdr:row>60</xdr:row>
      <xdr:rowOff>174172</xdr:rowOff>
    </xdr:to>
    <xdr:sp macro="" textlink="">
      <xdr:nvSpPr>
        <xdr:cNvPr id="54" name="TextBox 53">
          <a:hlinkClick xmlns:r="http://schemas.openxmlformats.org/officeDocument/2006/relationships" r:id="rId44"/>
        </xdr:cNvPr>
        <xdr:cNvSpPr txBox="1"/>
      </xdr:nvSpPr>
      <xdr:spPr>
        <a:xfrm>
          <a:off x="29391428" y="8251371"/>
          <a:ext cx="6924675" cy="3080658"/>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a:t>Platte River Basin Water Plan Technical Memorandum</a:t>
          </a:r>
          <a:r>
            <a:rPr lang="en-US" sz="1100" b="0" baseline="0"/>
            <a:t> 2.1.4: Estimated Crop Consumptive Use of irrigation Water in the Platte River Basin in Wyoming  </a:t>
          </a:r>
          <a:r>
            <a:rPr lang="en-US" sz="1100" b="1" i="1">
              <a:solidFill>
                <a:schemeClr val="accent6">
                  <a:lumMod val="50000"/>
                </a:schemeClr>
              </a:solidFill>
            </a:rPr>
            <a:t>Labeled</a:t>
          </a:r>
          <a:r>
            <a:rPr lang="en-US" sz="1100" b="1" i="1" baseline="0">
              <a:solidFill>
                <a:schemeClr val="accent6">
                  <a:lumMod val="50000"/>
                </a:schemeClr>
              </a:solidFill>
            </a:rPr>
            <a:t> in data as Platte Crop Irrigation</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Platte River Basin Plan is a planning tool developed for the Wyoming Water Development Office.  It presents estimated current and estimated future uses of water in Wyoming's Platte River Basin.  The Plan is not used to determine compliance with or administration of state law, federal law, court decrees, interstate compacts, or interstate agreements.</a:t>
          </a:r>
        </a:p>
        <a:p>
          <a:endParaRPr lang="en-US" sz="1100" b="0" baseline="0"/>
        </a:p>
        <a:p>
          <a:r>
            <a:rPr lang="en-US" sz="1100" b="0" baseline="0"/>
            <a:t>This section desribes estimation of agricultural consumptive use of irrigation water in Wyoming's Platte River Basin during high stream flow, low stream flow, and normal or average stream flow years in each of the seven subbasins of Wyoming's Platte River Basin.  Establishing a study period; modifying the study period in some subbasins due to limited availability of stream gauging data; and determining high stream flow, low stream flow, and normal or average stream flow years during the study periods in the seven Platte River Basins is discussed in Platte River Basin Water Plan Technical Memorandum 3.1, Surface Water Data Collection, Study Period Selection, and High/Low/Normal River Flow Year Determination."</a:t>
          </a:r>
        </a:p>
      </xdr:txBody>
    </xdr:sp>
    <xdr:clientData/>
  </xdr:twoCellAnchor>
  <xdr:twoCellAnchor>
    <xdr:from>
      <xdr:col>84</xdr:col>
      <xdr:colOff>108857</xdr:colOff>
      <xdr:row>57</xdr:row>
      <xdr:rowOff>54427</xdr:rowOff>
    </xdr:from>
    <xdr:to>
      <xdr:col>95</xdr:col>
      <xdr:colOff>327932</xdr:colOff>
      <xdr:row>82</xdr:row>
      <xdr:rowOff>97972</xdr:rowOff>
    </xdr:to>
    <xdr:sp macro="" textlink="">
      <xdr:nvSpPr>
        <xdr:cNvPr id="55" name="TextBox 54">
          <a:hlinkClick xmlns:r="http://schemas.openxmlformats.org/officeDocument/2006/relationships" r:id="rId45"/>
        </xdr:cNvPr>
        <xdr:cNvSpPr txBox="1"/>
      </xdr:nvSpPr>
      <xdr:spPr>
        <a:xfrm>
          <a:off x="51315257" y="10657113"/>
          <a:ext cx="6924675" cy="4669973"/>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a:t>
          </a:r>
          <a:r>
            <a:rPr lang="en-US" sz="1100" b="0"/>
            <a:t> Bear River Basin Water Plan - Final Report - September 2001  </a:t>
          </a:r>
          <a:r>
            <a:rPr lang="en-US" sz="1100" b="1" i="1">
              <a:solidFill>
                <a:schemeClr val="accent6">
                  <a:lumMod val="50000"/>
                </a:schemeClr>
              </a:solidFill>
            </a:rPr>
            <a:t>Labeled</a:t>
          </a:r>
          <a:r>
            <a:rPr lang="en-US" sz="1100" b="1" i="1" baseline="0">
              <a:solidFill>
                <a:schemeClr val="accent6">
                  <a:lumMod val="50000"/>
                </a:schemeClr>
              </a:solidFill>
            </a:rPr>
            <a:t> in data as Bear Final</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"Wyoming is undertaking a pro-active statewide water planning effort to represent changing conditions.  Planning efforts in the late 1960s and early 1970s resulted in the publication of the Wyoming Framework Water Plan.  The Framework Water Plan consisted of summaries of current water conditions and planned projections for six of the seven major river basins in Wyoming.  The Bear River basin was not included in the Framework Plan.  Due to technology constraints in the early 1970's, the data, maping, and analyses tools used in developing the Framework Plan could not be easily updated to reflect changing conditions or new data.</a:t>
          </a:r>
        </a:p>
        <a:p>
          <a:endParaRPr lang="en-US" sz="1100" b="0" baseline="0"/>
        </a:p>
        <a:p>
          <a:r>
            <a:rPr lang="en-US" sz="1100" b="0" baseline="0"/>
            <a:t>The 1996 Legislature directed the Wyoming Water Development Commission (WWDC), the State Engineer's Office (SEO), and Wyoming Resources Data System (WRDS) to prepare a recommendation for updating the 1973 Framework Water Plan.  The subsequent State Water Planning Process Feasibility Study Report (Feasibility Study), published in October 1998, determined that the planning process should accomplish the following three main objectives:</a:t>
          </a:r>
        </a:p>
        <a:p>
          <a:endParaRPr lang="en-US" sz="1100" b="0" baseline="0"/>
        </a:p>
        <a:p>
          <a:r>
            <a:rPr lang="en-US" sz="1100" b="0" baseline="0"/>
            <a:t>1.  Develop basin plans with the buy-in and participation of local interest groups.</a:t>
          </a:r>
        </a:p>
        <a:p>
          <a:r>
            <a:rPr lang="en-US" sz="1100" b="0" baseline="0"/>
            <a:t/>
          </a:r>
          <a:br>
            <a:rPr lang="en-US" sz="1100" b="0" baseline="0"/>
          </a:br>
          <a:r>
            <a:rPr lang="en-US" sz="1100" b="0" baseline="0"/>
            <a:t>2.  Provide decision makers with current, defensible data to allow them to manage water resources for the benefit of all the state's citizens.  Provide access to the progress, data, and results of the basin plans in a variety of formats for use by state agencies and Wyoming cicizens, including access via the Internet.</a:t>
          </a:r>
        </a:p>
        <a:p>
          <a:endParaRPr lang="en-US" sz="1100" b="0" baseline="0"/>
        </a:p>
        <a:p>
          <a:r>
            <a:rPr lang="en-US" sz="1100" b="0" baseline="0"/>
            <a:t>3.  Develope basin plans, using contemporary water resources data and tools, that quantify existing surface and ground water uses and identify potential future uses."</a:t>
          </a:r>
        </a:p>
        <a:p>
          <a:endParaRPr lang="en-US" sz="1100" b="0" baseline="0"/>
        </a:p>
        <a:p>
          <a:r>
            <a:rPr lang="en-US" sz="1100" b="0" baseline="0"/>
            <a:t>This report is the summary of information gathered for the Bear River Basin.</a:t>
          </a:r>
        </a:p>
      </xdr:txBody>
    </xdr:sp>
    <xdr:clientData/>
  </xdr:twoCellAnchor>
  <xdr:twoCellAnchor>
    <xdr:from>
      <xdr:col>12</xdr:col>
      <xdr:colOff>315686</xdr:colOff>
      <xdr:row>46</xdr:row>
      <xdr:rowOff>43543</xdr:rowOff>
    </xdr:from>
    <xdr:to>
      <xdr:col>23</xdr:col>
      <xdr:colOff>292826</xdr:colOff>
      <xdr:row>57</xdr:row>
      <xdr:rowOff>174171</xdr:rowOff>
    </xdr:to>
    <xdr:sp macro="" textlink="">
      <xdr:nvSpPr>
        <xdr:cNvPr id="56" name="TextBox 55">
          <a:hlinkClick xmlns:r="http://schemas.openxmlformats.org/officeDocument/2006/relationships" r:id="rId46"/>
        </xdr:cNvPr>
        <xdr:cNvSpPr txBox="1"/>
      </xdr:nvSpPr>
      <xdr:spPr>
        <a:xfrm>
          <a:off x="7630886" y="8610600"/>
          <a:ext cx="6682740" cy="2166257"/>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a:t>
          </a:r>
          <a:r>
            <a:rPr lang="en-US" sz="1100" b="0"/>
            <a:t> Technical Memorandum:</a:t>
          </a:r>
          <a:r>
            <a:rPr lang="en-US" sz="1100" b="0" baseline="0"/>
            <a:t>  Task 4C - Available Surface Water Determination and Shortages  </a:t>
          </a:r>
          <a:r>
            <a:rPr lang="en-US" sz="1100" b="1" i="1" baseline="0">
              <a:solidFill>
                <a:schemeClr val="accent6">
                  <a:lumMod val="50000"/>
                </a:schemeClr>
              </a:solidFill>
            </a:rPr>
            <a:t>Labeled in the data as WB Available Water</a:t>
          </a:r>
          <a:endParaRPr lang="en-US" sz="1100" b="1" baseline="0">
            <a:solidFill>
              <a:schemeClr val="accent6">
                <a:lumMod val="50000"/>
              </a:schemeClr>
            </a:solidFill>
          </a:endParaRPr>
        </a:p>
        <a:p>
          <a:endParaRPr lang="en-US" sz="1100" b="0" baseline="0"/>
        </a:p>
        <a:p>
          <a:r>
            <a:rPr lang="en-US" sz="1100" b="1" i="0" baseline="0"/>
            <a:t>Pdf Link:  </a:t>
          </a:r>
          <a:r>
            <a:rPr lang="en-US" sz="1100" b="0" i="1" baseline="0"/>
            <a:t>Click anywhere in this box to link to source.</a:t>
          </a:r>
          <a:r>
            <a:rPr lang="en-US" sz="1100" b="0" baseline="0"/>
            <a:t> </a:t>
          </a:r>
        </a:p>
        <a:p>
          <a:endParaRPr lang="en-US" sz="1100" b="0" baseline="0"/>
        </a:p>
        <a:p>
          <a:r>
            <a:rPr lang="en-US" sz="1100" b="1" baseline="0"/>
            <a:t>Description of Source:</a:t>
          </a:r>
          <a:r>
            <a:rPr lang="en-US" sz="1100" b="0" baseline="0"/>
            <a:t> From the memorandum: "The purpose of this technical memorandum is to provide a summary of the surface water availability determination and simulated shortages within the Wind-Bighorn Basin and adjacent river basins in the northwest corner of Wyoming.  The memorandum documents results of the surface water hydrology spreadsheets modeks, which were updated from the previous Wind-Bighorn Basin Plan as part of this work.  It then discusses how these results are used to determine the amount of surface water that may be available within the Basin for future development."</a:t>
          </a:r>
          <a:endParaRPr lang="en-US" sz="1100" b="1" baseline="0"/>
        </a:p>
      </xdr:txBody>
    </xdr:sp>
    <xdr:clientData/>
  </xdr:twoCellAnchor>
  <xdr:twoCellAnchor>
    <xdr:from>
      <xdr:col>12</xdr:col>
      <xdr:colOff>348343</xdr:colOff>
      <xdr:row>60</xdr:row>
      <xdr:rowOff>10884</xdr:rowOff>
    </xdr:from>
    <xdr:to>
      <xdr:col>23</xdr:col>
      <xdr:colOff>325483</xdr:colOff>
      <xdr:row>87</xdr:row>
      <xdr:rowOff>0</xdr:rowOff>
    </xdr:to>
    <xdr:sp macro="" textlink="">
      <xdr:nvSpPr>
        <xdr:cNvPr id="57" name="TextBox 56">
          <a:hlinkClick xmlns:r="http://schemas.openxmlformats.org/officeDocument/2006/relationships" r:id="rId47"/>
        </xdr:cNvPr>
        <xdr:cNvSpPr txBox="1"/>
      </xdr:nvSpPr>
      <xdr:spPr>
        <a:xfrm>
          <a:off x="7663543" y="11168741"/>
          <a:ext cx="6682740" cy="4985659"/>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a:t>
          </a:r>
          <a:r>
            <a:rPr lang="en-US" sz="1100" b="0"/>
            <a:t> Technical Memorandum:</a:t>
          </a:r>
          <a:r>
            <a:rPr lang="en-US" sz="1100" b="0" baseline="0"/>
            <a:t> Task 4B - Spreadsheet Model and Hydrologic Database  </a:t>
          </a:r>
          <a:r>
            <a:rPr lang="en-US" sz="1100" b="1" i="1" baseline="0">
              <a:solidFill>
                <a:schemeClr val="accent6">
                  <a:lumMod val="50000"/>
                </a:schemeClr>
              </a:solidFill>
            </a:rPr>
            <a:t>Labeled in the data as WB Availability Models</a:t>
          </a:r>
          <a:endParaRPr lang="en-US" sz="1100" b="1" baseline="0">
            <a:solidFill>
              <a:schemeClr val="accent6">
                <a:lumMod val="50000"/>
              </a:schemeClr>
            </a:solidFill>
          </a:endParaRPr>
        </a:p>
        <a:p>
          <a:endParaRPr lang="en-US" sz="1100" b="0" baseline="0"/>
        </a:p>
        <a:p>
          <a:r>
            <a:rPr lang="en-US" sz="1100" b="1" i="0" baseline="0"/>
            <a:t>Weblink:</a:t>
          </a:r>
          <a:r>
            <a:rPr lang="en-US" sz="1100" b="0" i="0" baseline="0"/>
            <a:t> http://waterplan.state.wy.us/plan/bighorn/2010/models/models.html</a:t>
          </a:r>
          <a:endParaRPr lang="en-US" sz="1100" b="1" i="0" baseline="0"/>
        </a:p>
        <a:p>
          <a:endParaRPr lang="en-US" sz="1100" b="1" i="0" baseline="0"/>
        </a:p>
        <a:p>
          <a:r>
            <a:rPr lang="en-US" sz="1100" b="1" i="0" baseline="0"/>
            <a:t>Pdf Link:  </a:t>
          </a:r>
          <a:r>
            <a:rPr lang="en-US" sz="1100" b="0" i="1" baseline="0"/>
            <a:t>Click anywhere in this box to link to source.</a:t>
          </a:r>
          <a:r>
            <a:rPr lang="en-US" sz="1100" b="0" baseline="0"/>
            <a:t> </a:t>
          </a:r>
        </a:p>
        <a:p>
          <a:endParaRPr lang="en-US" sz="1100" b="0" baseline="0"/>
        </a:p>
        <a:p>
          <a:r>
            <a:rPr lang="en-US" sz="1100" b="1" baseline="0"/>
            <a:t>Description of Source:</a:t>
          </a:r>
          <a:r>
            <a:rPr lang="en-US" sz="1100" b="0" baseline="0"/>
            <a:t> From the memorandum: " The purpose of this technical memorandum is to provide a summary of the spreadsheet model updates and the development of a hydrologic database developed as part of the Wind-Bighorn Basin Plan Update.  The memorandum provides a brief review of the spreadsheet models, described changes to the spreadsheet models made as part of this work, and describes and documents the new hydrologic database developed to store and process hydrologic,diversion and reservoir data fot use in the spreadsheet models."</a:t>
          </a:r>
        </a:p>
        <a:p>
          <a:endParaRPr lang="en-US" sz="1100" b="1" baseline="0"/>
        </a:p>
        <a:p>
          <a:r>
            <a:rPr lang="en-US" sz="1100" b="0" baseline="0"/>
            <a:t>The models specifically used for the processing of the information are:</a:t>
          </a:r>
        </a:p>
        <a:p>
          <a:r>
            <a:rPr lang="en-US" sz="1100" b="0" baseline="0"/>
            <a:t>Clarks Fork Normal Flow.xls</a:t>
          </a:r>
        </a:p>
        <a:p>
          <a:r>
            <a:rPr lang="en-US" sz="1100" b="0" baseline="0"/>
            <a:t>Greybull Normal Flow.xls</a:t>
          </a:r>
        </a:p>
        <a:p>
          <a:r>
            <a:rPr lang="en-US" sz="1100" b="0" baseline="0"/>
            <a:t>Little Wind Normal Flow.xls</a:t>
          </a:r>
        </a:p>
        <a:p>
          <a:r>
            <a:rPr lang="en-US" sz="1100" b="0" baseline="0"/>
            <a:t>Lower Bighorn Normal Flow.xls</a:t>
          </a:r>
        </a:p>
        <a:p>
          <a:r>
            <a:rPr lang="en-US" sz="1100" b="0" baseline="0"/>
            <a:t>Lower Wind Normal Flow.xls</a:t>
          </a:r>
        </a:p>
        <a:p>
          <a:r>
            <a:rPr lang="en-US" sz="1100" b="0" baseline="0"/>
            <a:t>Madison Normal Flow.xls</a:t>
          </a:r>
        </a:p>
        <a:p>
          <a:r>
            <a:rPr lang="en-US" sz="1100" b="0" baseline="0"/>
            <a:t>Nowood Normal Flow.xls</a:t>
          </a:r>
        </a:p>
        <a:p>
          <a:r>
            <a:rPr lang="en-US" sz="1100" b="0" baseline="0"/>
            <a:t>Owl Normal Flow.xls</a:t>
          </a:r>
        </a:p>
        <a:p>
          <a:r>
            <a:rPr lang="en-US" sz="1100" b="0" baseline="0"/>
            <a:t>Popo Agie Normal Flow.xls</a:t>
          </a:r>
        </a:p>
        <a:p>
          <a:r>
            <a:rPr lang="en-US" sz="1100" b="0" baseline="0"/>
            <a:t>Shoshone Normal Flow.xls</a:t>
          </a:r>
        </a:p>
        <a:p>
          <a:r>
            <a:rPr lang="en-US" sz="1100" b="0" baseline="0"/>
            <a:t>Upper Bighorn Normal Fow.xls</a:t>
          </a:r>
        </a:p>
        <a:p>
          <a:r>
            <a:rPr lang="en-US" sz="1100" b="0" baseline="0"/>
            <a:t>Upper Wind Normal Flow.xls</a:t>
          </a:r>
        </a:p>
        <a:p>
          <a:r>
            <a:rPr lang="en-US" sz="1100" b="0" baseline="0"/>
            <a:t>Yellowstone Normal Flow.xls</a:t>
          </a:r>
        </a:p>
      </xdr:txBody>
    </xdr:sp>
    <xdr:clientData/>
  </xdr:twoCellAnchor>
  <xdr:twoCellAnchor>
    <xdr:from>
      <xdr:col>24</xdr:col>
      <xdr:colOff>0</xdr:colOff>
      <xdr:row>91</xdr:row>
      <xdr:rowOff>0</xdr:rowOff>
    </xdr:from>
    <xdr:to>
      <xdr:col>35</xdr:col>
      <xdr:colOff>219075</xdr:colOff>
      <xdr:row>111</xdr:row>
      <xdr:rowOff>163286</xdr:rowOff>
    </xdr:to>
    <xdr:sp macro="" textlink="">
      <xdr:nvSpPr>
        <xdr:cNvPr id="58" name="TextBox 57">
          <a:hlinkClick xmlns:r="http://schemas.openxmlformats.org/officeDocument/2006/relationships" r:id="rId48"/>
        </xdr:cNvPr>
        <xdr:cNvSpPr txBox="1"/>
      </xdr:nvSpPr>
      <xdr:spPr>
        <a:xfrm>
          <a:off x="14630400" y="16894629"/>
          <a:ext cx="6924675" cy="3864428"/>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Snake/Salt River Basin Plan: Task 3D</a:t>
          </a:r>
          <a:r>
            <a:rPr lang="en-US" sz="1100" b="0" baseline="0"/>
            <a:t> Available Surface Water Determination  </a:t>
          </a:r>
          <a:r>
            <a:rPr lang="en-US" sz="1100" b="1" i="1" baseline="0">
              <a:solidFill>
                <a:schemeClr val="accent6">
                  <a:lumMod val="50000"/>
                </a:schemeClr>
              </a:solidFill>
            </a:rPr>
            <a:t>Labeled in data as SS Available Water</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"The purpose of this task is to estimate quantity, timing, and location of surface flows that are available to Wyoming water users for future development.  Because of the terms of the Snake River Compact, the analysis is two-pronged.  The Snake/Salt River Basin spreadsheet model reveals quantity, location, and timing of available flows as constrained by hydrologic supply and current use within the basin.  The spreadsheets represent conditions in the two sub-basins (Snake River and Salt River) under current levels of development for three hydrologic conditions:  Dry, Normal, and Wet year water supply.  Availability is a function of location, analyzed here at the model "reach" level, and timing, which is analyzed at a monthly level.</a:t>
          </a:r>
        </a:p>
        <a:p>
          <a:endParaRPr lang="en-US" sz="1100" b="0" baseline="0"/>
        </a:p>
        <a:p>
          <a:r>
            <a:rPr lang="en-US" sz="1100" b="0" baseline="0"/>
            <a:t>Available supply per the spreadsheet model is further subject to compact limitations.  The limitation is on basinwide annual use, based on total annual flow at the Idaho state line.  As a practical matter, Wyoming's current post-compact diversions of approximately twenty thousand acre-feet can increase by five to ten times before the compact becomes limiting.  However, in some parts of the basin, particularly on the Snake River main stem, the compact is much more limiting that the amount of water unappropriated within Wyoming.  Furthermore, availability across the entire basin, once the compact is considered, is much less than the combined available supplies of the Snake and Salt Rivers, as defined by the spreadsheet analysis."</a:t>
          </a:r>
        </a:p>
      </xdr:txBody>
    </xdr:sp>
    <xdr:clientData/>
  </xdr:twoCellAnchor>
  <xdr:twoCellAnchor>
    <xdr:from>
      <xdr:col>24</xdr:col>
      <xdr:colOff>43543</xdr:colOff>
      <xdr:row>113</xdr:row>
      <xdr:rowOff>174170</xdr:rowOff>
    </xdr:from>
    <xdr:to>
      <xdr:col>35</xdr:col>
      <xdr:colOff>262618</xdr:colOff>
      <xdr:row>140</xdr:row>
      <xdr:rowOff>21770</xdr:rowOff>
    </xdr:to>
    <xdr:sp macro="" textlink="">
      <xdr:nvSpPr>
        <xdr:cNvPr id="59" name="TextBox 58">
          <a:hlinkClick xmlns:r="http://schemas.openxmlformats.org/officeDocument/2006/relationships" r:id="rId49"/>
        </xdr:cNvPr>
        <xdr:cNvSpPr txBox="1"/>
      </xdr:nvSpPr>
      <xdr:spPr>
        <a:xfrm>
          <a:off x="14673943" y="21140056"/>
          <a:ext cx="6924675" cy="4844143"/>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Snake/Salt River Basin Plan: Task 3B Spreadsheet</a:t>
          </a:r>
          <a:r>
            <a:rPr lang="en-US" sz="1100" b="0" baseline="0"/>
            <a:t> Model Development and Task 3C Surface Water Model Calibration  </a:t>
          </a:r>
          <a:r>
            <a:rPr lang="en-US" sz="1100" b="1" i="1" baseline="0">
              <a:solidFill>
                <a:schemeClr val="accent6">
                  <a:lumMod val="50000"/>
                </a:schemeClr>
              </a:solidFill>
            </a:rPr>
            <a:t>Labeled in data as SS Availabllity Models</a:t>
          </a:r>
        </a:p>
        <a:p>
          <a:endParaRPr lang="en-US" sz="1100" b="0"/>
        </a:p>
        <a:p>
          <a:r>
            <a:rPr lang="en-US" sz="1100" b="1"/>
            <a:t>Weblink:</a:t>
          </a:r>
          <a:r>
            <a:rPr lang="en-US" sz="1100" b="0"/>
            <a:t>  http://waterplan.state.wy.us/plan/snake/models/models.html</a:t>
          </a:r>
          <a:endParaRPr lang="en-US" sz="1100" b="1"/>
        </a:p>
        <a:p>
          <a:endParaRPr lang="en-US" sz="1100" b="1"/>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 The Wyoming Water Development Commission (WWDC) has undertaken water basin planning efforts throughout Wyoming.  The purpose of the statewide planning process is to provide decision-makers with current, defensible data to allow then to manage water resources for the benefit of all the state's citizens.  Under Tasks 3B and 3C, spreadsheet models were developed to determine average monthly existing basin uses, assist in determining the timing and location of water available for future development, and help to assess impacts of future water supply alternatives.</a:t>
          </a:r>
        </a:p>
        <a:p>
          <a:endParaRPr lang="en-US" sz="1100" b="0" baseline="0"/>
        </a:p>
        <a:p>
          <a:r>
            <a:rPr lang="en-US" sz="1100" b="0" baseline="0"/>
            <a:t>The WWDC specified that the models developed for the various Wyoming river basins be consistent, and use softwater available to the average citizen.  Accordingly, Excel was selected as the platform to support the spreadsheet modeling effort.  The spreadsheet model developed for the Bear River, the first basin plan undertaken, became a template for subsequent river basin modeling, and new features were added as unique circumstances were encountered in those basins.  In this task, the spreadsheet models used in the Powder/Tongue River Basin Plan were used as a bases and were re-populated with Salt and Snake River node networks and associated data.  The existing logic was adequate to express operations in these two basins, and there were no substantial changes to the spreadsheet logic."</a:t>
          </a:r>
        </a:p>
        <a:p>
          <a:endParaRPr lang="en-US" sz="1100" b="0" baseline="0"/>
        </a:p>
        <a:p>
          <a:r>
            <a:rPr lang="en-US" sz="1100" b="0" baseline="0"/>
            <a:t>The models specifically used for the processing of information are:</a:t>
          </a:r>
        </a:p>
        <a:p>
          <a:r>
            <a:rPr lang="en-US" sz="1100" b="0" baseline="0"/>
            <a:t>Snake River model</a:t>
          </a:r>
        </a:p>
        <a:p>
          <a:r>
            <a:rPr lang="en-US" sz="1100" b="0" baseline="0"/>
            <a:t>Salt River model</a:t>
          </a:r>
        </a:p>
      </xdr:txBody>
    </xdr:sp>
    <xdr:clientData/>
  </xdr:twoCellAnchor>
  <xdr:twoCellAnchor>
    <xdr:from>
      <xdr:col>36</xdr:col>
      <xdr:colOff>0</xdr:colOff>
      <xdr:row>106</xdr:row>
      <xdr:rowOff>0</xdr:rowOff>
    </xdr:from>
    <xdr:to>
      <xdr:col>47</xdr:col>
      <xdr:colOff>219075</xdr:colOff>
      <xdr:row>132</xdr:row>
      <xdr:rowOff>32658</xdr:rowOff>
    </xdr:to>
    <xdr:sp macro="" textlink="">
      <xdr:nvSpPr>
        <xdr:cNvPr id="60" name="TextBox 59">
          <a:hlinkClick xmlns:r="http://schemas.openxmlformats.org/officeDocument/2006/relationships" r:id="rId50"/>
        </xdr:cNvPr>
        <xdr:cNvSpPr txBox="1"/>
      </xdr:nvSpPr>
      <xdr:spPr>
        <a:xfrm>
          <a:off x="21945600" y="19670486"/>
          <a:ext cx="6924675" cy="4844143"/>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Powder/Tongue River Basin Plan Available Surface Water Determination Task</a:t>
          </a:r>
          <a:r>
            <a:rPr lang="en-US" sz="1100" b="0" baseline="0"/>
            <a:t> 3D  </a:t>
          </a:r>
          <a:r>
            <a:rPr lang="en-US" sz="1100" b="1" i="1" baseline="0">
              <a:solidFill>
                <a:schemeClr val="accent6">
                  <a:lumMod val="50000"/>
                </a:schemeClr>
              </a:solidFill>
            </a:rPr>
            <a:t>Labeled in the data as PT Available Water</a:t>
          </a:r>
        </a:p>
        <a:p>
          <a:endParaRPr lang="en-US" sz="1100" b="1"/>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Spreadsheet water accounting models have been developed for the following six primary subbasins in the Powder/Tongue River Basin planning area to represent streamflows under current levels of development.</a:t>
          </a:r>
        </a:p>
        <a:p>
          <a:endParaRPr lang="en-US" sz="1100" b="0" baseline="0"/>
        </a:p>
        <a:p>
          <a:r>
            <a:rPr lang="en-US" sz="1100" b="0" baseline="0"/>
            <a:t>1. Little Bighorn</a:t>
          </a:r>
        </a:p>
        <a:p>
          <a:r>
            <a:rPr lang="en-US" sz="1100" b="0" baseline="0"/>
            <a:t>2. Tongue River</a:t>
          </a:r>
        </a:p>
        <a:p>
          <a:r>
            <a:rPr lang="en-US" sz="1100" b="0" baseline="0"/>
            <a:t>3. Clear Creek</a:t>
          </a:r>
        </a:p>
        <a:p>
          <a:r>
            <a:rPr lang="en-US" sz="1100" b="0" baseline="0"/>
            <a:t>4. Crazy Woman Creek</a:t>
          </a:r>
        </a:p>
        <a:p>
          <a:r>
            <a:rPr lang="en-US" sz="1100" b="0" baseline="0"/>
            <a:t>5. Powder River</a:t>
          </a:r>
        </a:p>
        <a:p>
          <a:r>
            <a:rPr lang="en-US" sz="1100" b="0" baseline="0"/>
            <a:t>6. Little Powder River</a:t>
          </a:r>
        </a:p>
        <a:p>
          <a:endParaRPr lang="en-US" sz="1100" b="0" baseline="0"/>
        </a:p>
        <a:p>
          <a:r>
            <a:rPr lang="en-US" sz="1100" b="0" baseline="0"/>
            <a:t>The models are described in the </a:t>
          </a:r>
          <a:r>
            <a:rPr lang="en-US" sz="1100" b="0" u="sng" baseline="0"/>
            <a:t>Spreadsheet Model Development and Calibration</a:t>
          </a:r>
          <a:r>
            <a:rPr lang="en-US" sz="1100" b="0" u="none" baseline="0"/>
            <a:t> memorandum.  These models are tools for identifying water shortages as well as flows that are available to Wyoming water users for future development, and to assess the impacts of potential projects at a planning level.  The models are developed to represent wet year, normal year, and dry year hydrologic conditions in each of the individual subbasins.  The development of monthly streamflow inputs to the model for the three hydrologic conditions is presented in the </a:t>
          </a:r>
          <a:r>
            <a:rPr lang="en-US" sz="1100" b="0" u="sng" baseline="0"/>
            <a:t>Surface Water Hydrology</a:t>
          </a:r>
          <a:r>
            <a:rPr lang="en-US" sz="1100" b="0" u="none" baseline="0"/>
            <a:t> memorandum.</a:t>
          </a:r>
        </a:p>
        <a:p>
          <a:endParaRPr lang="en-US" sz="1100" b="0" u="none" baseline="0"/>
        </a:p>
        <a:p>
          <a:r>
            <a:rPr lang="en-US" sz="1100" b="0" u="none" baseline="0"/>
            <a:t>The purpose of the current task is to analyze the results of the spreadsheet model runs to determine where water shortages currently exist and to determine the location, quantity, and timing of available flows for future development."</a:t>
          </a:r>
          <a:endParaRPr lang="en-US" sz="1100" b="0" baseline="0"/>
        </a:p>
      </xdr:txBody>
    </xdr:sp>
    <xdr:clientData/>
  </xdr:twoCellAnchor>
  <xdr:twoCellAnchor>
    <xdr:from>
      <xdr:col>36</xdr:col>
      <xdr:colOff>21772</xdr:colOff>
      <xdr:row>133</xdr:row>
      <xdr:rowOff>119741</xdr:rowOff>
    </xdr:from>
    <xdr:to>
      <xdr:col>47</xdr:col>
      <xdr:colOff>240847</xdr:colOff>
      <xdr:row>164</xdr:row>
      <xdr:rowOff>21771</xdr:rowOff>
    </xdr:to>
    <xdr:sp macro="" textlink="">
      <xdr:nvSpPr>
        <xdr:cNvPr id="61" name="TextBox 60">
          <a:hlinkClick xmlns:r="http://schemas.openxmlformats.org/officeDocument/2006/relationships" r:id="rId51"/>
        </xdr:cNvPr>
        <xdr:cNvSpPr txBox="1"/>
      </xdr:nvSpPr>
      <xdr:spPr>
        <a:xfrm>
          <a:off x="21967372" y="24786770"/>
          <a:ext cx="6924675" cy="5638801"/>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baseline="0"/>
            <a:t>Powder/Tongue River Basin Plan Spreadsheet Model Development and Calibration Task 3B  </a:t>
          </a:r>
          <a:r>
            <a:rPr lang="en-US" sz="1100" b="1" i="1" baseline="0">
              <a:solidFill>
                <a:schemeClr val="accent6">
                  <a:lumMod val="50000"/>
                </a:schemeClr>
              </a:solidFill>
            </a:rPr>
            <a:t>Labeled in data as PT Availability Models</a:t>
          </a:r>
        </a:p>
        <a:p>
          <a:endParaRPr lang="en-US" sz="1100" b="0"/>
        </a:p>
        <a:p>
          <a:r>
            <a:rPr lang="en-US" sz="1100" b="1"/>
            <a:t>Weblink:</a:t>
          </a:r>
          <a:r>
            <a:rPr lang="en-US" sz="1100" b="0"/>
            <a:t> http://waterplan.state.wy.us/plan/powder/models/models.html</a:t>
          </a:r>
        </a:p>
        <a:p>
          <a:endParaRPr lang="en-US" sz="1100" b="1"/>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Wyoming Water Development Commission (WWDC) has undertaken statewide water basin planning efforts in selected river basins.  The purpose of the statewide planning process is to provide decision-makers with current, defensible data to allow them to manage water resources for the benefit of all the state's citizens.  Under Taks 3B, spreadsheet models are developed to determine average montly streamflow in the basin during normal, wet, and dry years.  The purpose of these models is to simulate existing basin uses, assist in the determining timing and location of water available for future development, and help to assess future water supply alternatives.  The WWDC dictated that the models developed for the various river basins across  the state be consistent and the models be developed using software available to the average citizen. The Bear River Basin Plan was the first to be performed.  Anderson Consulting, the model developer for this plan, selected Excel as the software to be used for model development.  The spreadsheet model developed for the Bear River Basin Plan then defined the software and the modeling approach to be sed for all subsequent Basin Plans.  The Bear River model was passed onto Boyle Engineering, the model developer for the Green River Basin Plan, to be used as a template for model development in that basin.  The Green River Basin models were subsequently passed on to HKM to be used as a template for the Powder/Tongue River basin models.  Is should be recognized that the models are quite general in nature and although they provide a reasonable indication of water availability on any given stream, caution should be exercised in drawing conclusions from the results about individual diversions or water uses."</a:t>
          </a:r>
        </a:p>
        <a:p>
          <a:endParaRPr lang="en-US" sz="1100" b="0" baseline="0"/>
        </a:p>
        <a:p>
          <a:r>
            <a:rPr lang="en-US" sz="1100" b="0" baseline="0"/>
            <a:t>The models specifically used for the processing of information are:</a:t>
          </a:r>
        </a:p>
        <a:p>
          <a:r>
            <a:rPr lang="en-US" sz="1100" b="0" baseline="0"/>
            <a:t>Clear Creek Model</a:t>
          </a:r>
        </a:p>
        <a:p>
          <a:r>
            <a:rPr lang="en-US" sz="1100" b="0" baseline="0"/>
            <a:t>Crazy Woman Model</a:t>
          </a:r>
        </a:p>
        <a:p>
          <a:r>
            <a:rPr lang="en-US" sz="1100" b="0" baseline="0"/>
            <a:t>Little Bighorn Model</a:t>
          </a:r>
        </a:p>
        <a:p>
          <a:r>
            <a:rPr lang="en-US" sz="1100" b="0" baseline="0"/>
            <a:t>Little Powder Model</a:t>
          </a:r>
        </a:p>
        <a:p>
          <a:r>
            <a:rPr lang="en-US" sz="1100" b="0" baseline="0"/>
            <a:t>Powder Model</a:t>
          </a:r>
        </a:p>
        <a:p>
          <a:r>
            <a:rPr lang="en-US" sz="1100" b="0" baseline="0"/>
            <a:t>Tongue Model</a:t>
          </a:r>
        </a:p>
        <a:p>
          <a:endParaRPr lang="en-US" sz="1100" b="0" baseline="0"/>
        </a:p>
      </xdr:txBody>
    </xdr:sp>
    <xdr:clientData/>
  </xdr:twoCellAnchor>
  <xdr:twoCellAnchor>
    <xdr:from>
      <xdr:col>60</xdr:col>
      <xdr:colOff>119743</xdr:colOff>
      <xdr:row>108</xdr:row>
      <xdr:rowOff>152400</xdr:rowOff>
    </xdr:from>
    <xdr:to>
      <xdr:col>71</xdr:col>
      <xdr:colOff>338818</xdr:colOff>
      <xdr:row>133</xdr:row>
      <xdr:rowOff>54428</xdr:rowOff>
    </xdr:to>
    <xdr:sp macro="" textlink="">
      <xdr:nvSpPr>
        <xdr:cNvPr id="62" name="TextBox 61">
          <a:hlinkClick xmlns:r="http://schemas.openxmlformats.org/officeDocument/2006/relationships" r:id="rId52"/>
        </xdr:cNvPr>
        <xdr:cNvSpPr txBox="1"/>
      </xdr:nvSpPr>
      <xdr:spPr>
        <a:xfrm>
          <a:off x="36695743" y="20193000"/>
          <a:ext cx="6924675" cy="4528457"/>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Northeast Wyoming River Basins Plan Available Surface Water Determination Task 3D  </a:t>
          </a:r>
          <a:r>
            <a:rPr lang="en-US" sz="1100" b="1" i="1">
              <a:solidFill>
                <a:schemeClr val="accent6">
                  <a:lumMod val="50000"/>
                </a:schemeClr>
              </a:solidFill>
            </a:rPr>
            <a:t>Labeled</a:t>
          </a:r>
          <a:r>
            <a:rPr lang="en-US" sz="1100" b="1" i="1" baseline="0">
              <a:solidFill>
                <a:schemeClr val="accent6">
                  <a:lumMod val="50000"/>
                </a:schemeClr>
              </a:solidFill>
            </a:rPr>
            <a:t> in data as NE Available Water</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Spreadsheet water accounting models have been developed for the following four primary subbasins in the Northeast Wyoming River Basins planning area to represent streamflows under current levels of development.</a:t>
          </a:r>
        </a:p>
        <a:p>
          <a:endParaRPr lang="en-US" sz="1100" b="0" baseline="0"/>
        </a:p>
        <a:p>
          <a:r>
            <a:rPr lang="en-US" sz="1100" b="0" baseline="0"/>
            <a:t>1.  Redwater Creek</a:t>
          </a:r>
        </a:p>
        <a:p>
          <a:r>
            <a:rPr lang="en-US" sz="1100" b="0" baseline="0"/>
            <a:t>2.  Beaver Creek</a:t>
          </a:r>
        </a:p>
        <a:p>
          <a:r>
            <a:rPr lang="en-US" sz="1100" b="0" baseline="0"/>
            <a:t>3.  Cheyenne River</a:t>
          </a:r>
        </a:p>
        <a:p>
          <a:r>
            <a:rPr lang="en-US" sz="1100" b="0" baseline="0"/>
            <a:t>4.  Belle Fourche River</a:t>
          </a:r>
        </a:p>
        <a:p>
          <a:endParaRPr lang="en-US" sz="1100" b="0" baseline="0"/>
        </a:p>
        <a:p>
          <a:r>
            <a:rPr lang="en-US" sz="1100" b="0" baseline="0"/>
            <a:t>The models are described in the </a:t>
          </a:r>
          <a:r>
            <a:rPr lang="en-US" sz="1100" b="0" u="sng" baseline="0"/>
            <a:t>Spreadsheet Model Development and Calibration</a:t>
          </a:r>
          <a:r>
            <a:rPr lang="en-US" sz="1100" b="0" u="none" baseline="0"/>
            <a:t> memorandum.  These models are tools for identifying water shortages as well as flows that are available to Wyoming water users for future development, and to assess the impacts of potential projects at a planning level.  The models are developed to represent wet year, normal year, and dry year hydrologic conditions in each of the individual subbasins.  The development of montly streamflow inputs to the model for the three hydrologic conditions is presented in the </a:t>
          </a:r>
          <a:r>
            <a:rPr lang="en-US" sz="1100" b="0" u="sng" baseline="0"/>
            <a:t>Surface Water Hydrology</a:t>
          </a:r>
          <a:r>
            <a:rPr lang="en-US" sz="1100" b="0" u="none" baseline="0"/>
            <a:t> memorandum.</a:t>
          </a:r>
        </a:p>
        <a:p>
          <a:endParaRPr lang="en-US" sz="1100" b="0" u="none" baseline="0"/>
        </a:p>
        <a:p>
          <a:r>
            <a:rPr lang="en-US" sz="1100" b="0" u="none" baseline="0"/>
            <a:t>The purpose of the current task is to analyze the results of the spreadsheet model runs to determine where water shortages currently exist and to determine the location, quantity, and timing of available flows for future development."</a:t>
          </a:r>
          <a:endParaRPr lang="en-US" sz="1100" b="0" baseline="0"/>
        </a:p>
      </xdr:txBody>
    </xdr:sp>
    <xdr:clientData/>
  </xdr:twoCellAnchor>
  <xdr:twoCellAnchor>
    <xdr:from>
      <xdr:col>60</xdr:col>
      <xdr:colOff>97971</xdr:colOff>
      <xdr:row>135</xdr:row>
      <xdr:rowOff>21772</xdr:rowOff>
    </xdr:from>
    <xdr:to>
      <xdr:col>71</xdr:col>
      <xdr:colOff>317046</xdr:colOff>
      <xdr:row>163</xdr:row>
      <xdr:rowOff>76200</xdr:rowOff>
    </xdr:to>
    <xdr:sp macro="" textlink="">
      <xdr:nvSpPr>
        <xdr:cNvPr id="63" name="TextBox 62">
          <a:hlinkClick xmlns:r="http://schemas.openxmlformats.org/officeDocument/2006/relationships" r:id="rId53"/>
        </xdr:cNvPr>
        <xdr:cNvSpPr txBox="1"/>
      </xdr:nvSpPr>
      <xdr:spPr>
        <a:xfrm>
          <a:off x="36673971" y="25058915"/>
          <a:ext cx="6924675" cy="5236028"/>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baseline="0"/>
            <a:t>Northeast Wyoming River Basins Plan Spreadsheet Model Development and Calibration Task 3B  </a:t>
          </a:r>
          <a:r>
            <a:rPr lang="en-US" sz="1100" b="1" i="1" baseline="0">
              <a:solidFill>
                <a:schemeClr val="accent6">
                  <a:lumMod val="50000"/>
                </a:schemeClr>
              </a:solidFill>
            </a:rPr>
            <a:t>Labeled in data as PT Availability Models</a:t>
          </a:r>
        </a:p>
        <a:p>
          <a:endParaRPr lang="en-US" sz="1100" b="0"/>
        </a:p>
        <a:p>
          <a:r>
            <a:rPr lang="en-US" sz="1100" b="1"/>
            <a:t>Weblink:</a:t>
          </a:r>
          <a:r>
            <a:rPr lang="en-US" sz="1100" b="0"/>
            <a:t> http://waterplan.state.wy.us/plan/newy/models/models.html</a:t>
          </a:r>
        </a:p>
        <a:p>
          <a:endParaRPr lang="en-US" sz="1100" b="1"/>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Wyoming Water Development Commission (WWDC) has undertaken statewide water basin planning efforts in selected river basins.  The purpose of the statewide planning process is to provide decision-makers with current, defensible data to allow them to manage water resources for the benefit of all the state's citizens.  Under Taks 3B, spreadsheet models are developed to determine average montly streamflow in the basin during normal, wet, and dry years.  The purpose of these models is to simulate existing basin uses, assist in the determining timing and location of water available for future development, and help to assess future water supply alternatives.  The WWDC dictated that the models developed for the various river basins across  the state be consistent and the models be developed using software available to the average citizen. The Bear River Basin Plan was the first to be performed.  Anderson Consulting, the model developer for this plan, selected Excel as the software to be used for model development.  The spreadsheet model developed for the Bear River Basin Plan then defined the software and the modeling approach to be used for all subsequent Basin Plans.  The Bear River model was passed onto Boyle Engineering, the model developer for the Green River Basin Plan, to be used as a template for model development in that basin.  The Green River Basin models were subsequently passed on to HKM to be used as a template for the Northeast Wyoming River Basins Plan models.  It should be recognized that the models are quite general in nature and although they provide a reasonable indication of water availability on any given stream, caution should be exercised in drawing conclusions from the results about individual diversions or water uses."</a:t>
          </a:r>
        </a:p>
        <a:p>
          <a:endParaRPr lang="en-US" sz="1100" b="0" baseline="0"/>
        </a:p>
        <a:p>
          <a:r>
            <a:rPr lang="en-US" sz="1100" b="0" baseline="0"/>
            <a:t>The models specifically used for the processing of information are:</a:t>
          </a:r>
        </a:p>
        <a:p>
          <a:r>
            <a:rPr lang="en-US" sz="1100" b="0" baseline="0"/>
            <a:t>Beaver Model</a:t>
          </a:r>
        </a:p>
        <a:p>
          <a:r>
            <a:rPr lang="en-US" sz="1100" b="0" baseline="0"/>
            <a:t>Belle Fourche Model</a:t>
          </a:r>
        </a:p>
        <a:p>
          <a:r>
            <a:rPr lang="en-US" sz="1100" b="0" baseline="0"/>
            <a:t>Cheyenne Model</a:t>
          </a:r>
        </a:p>
        <a:p>
          <a:r>
            <a:rPr lang="en-US" sz="1100" b="0" baseline="0"/>
            <a:t>Redwater Model</a:t>
          </a:r>
        </a:p>
        <a:p>
          <a:endParaRPr lang="en-US" sz="1100" b="0" baseline="0"/>
        </a:p>
      </xdr:txBody>
    </xdr:sp>
    <xdr:clientData/>
  </xdr:twoCellAnchor>
  <xdr:twoCellAnchor>
    <xdr:from>
      <xdr:col>72</xdr:col>
      <xdr:colOff>54429</xdr:colOff>
      <xdr:row>104</xdr:row>
      <xdr:rowOff>174172</xdr:rowOff>
    </xdr:from>
    <xdr:to>
      <xdr:col>83</xdr:col>
      <xdr:colOff>273504</xdr:colOff>
      <xdr:row>117</xdr:row>
      <xdr:rowOff>76200</xdr:rowOff>
    </xdr:to>
    <xdr:sp macro="" textlink="">
      <xdr:nvSpPr>
        <xdr:cNvPr id="64" name="TextBox 63">
          <a:hlinkClick xmlns:r="http://schemas.openxmlformats.org/officeDocument/2006/relationships" r:id="rId54"/>
        </xdr:cNvPr>
        <xdr:cNvSpPr txBox="1"/>
      </xdr:nvSpPr>
      <xdr:spPr>
        <a:xfrm>
          <a:off x="43945629" y="19474543"/>
          <a:ext cx="6924675" cy="2307771"/>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en-US" sz="1100" b="1"/>
            <a:t>Source: </a:t>
          </a:r>
          <a:r>
            <a:rPr lang="en-US" sz="1100" b="0" baseline="0"/>
            <a:t>Technical Memorandum Green River Basin Plan II Available Surface Water Determination  </a:t>
          </a:r>
          <a:r>
            <a:rPr lang="en-US" sz="1100" b="1" i="1">
              <a:solidFill>
                <a:schemeClr val="accent6">
                  <a:lumMod val="50000"/>
                </a:schemeClr>
              </a:solidFill>
            </a:rPr>
            <a:t>Labeled</a:t>
          </a:r>
          <a:r>
            <a:rPr lang="en-US" sz="1100" b="1" i="1" baseline="0">
              <a:solidFill>
                <a:schemeClr val="accent6">
                  <a:lumMod val="50000"/>
                </a:schemeClr>
              </a:solidFill>
            </a:rPr>
            <a:t> in data as Green Available Water</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Green River Basin spreadsheet model is a tool for identifying flows that are available to Wyoming water users for future development, and evaluating yield and impacts of potential projects at a planning level.  The purpose of this task is to analyze historical runs developed during spreadsheet calibration to determine location, quantitye, and timing of available flows.  The spreadsheets represent conditions in the four sub-basins (Little Snake, Henrys Fork, Blacks Fork, and Green River) under current levels of development for three hydrologic conditions: Dry, Normal, and Wet year water supply."</a:t>
          </a:r>
        </a:p>
      </xdr:txBody>
    </xdr:sp>
    <xdr:clientData/>
  </xdr:twoCellAnchor>
  <xdr:twoCellAnchor>
    <xdr:from>
      <xdr:col>72</xdr:col>
      <xdr:colOff>54429</xdr:colOff>
      <xdr:row>118</xdr:row>
      <xdr:rowOff>130630</xdr:rowOff>
    </xdr:from>
    <xdr:to>
      <xdr:col>83</xdr:col>
      <xdr:colOff>273504</xdr:colOff>
      <xdr:row>138</xdr:row>
      <xdr:rowOff>10886</xdr:rowOff>
    </xdr:to>
    <xdr:sp macro="" textlink="">
      <xdr:nvSpPr>
        <xdr:cNvPr id="65" name="TextBox 64">
          <a:hlinkClick xmlns:r="http://schemas.openxmlformats.org/officeDocument/2006/relationships" r:id="rId55"/>
        </xdr:cNvPr>
        <xdr:cNvSpPr txBox="1"/>
      </xdr:nvSpPr>
      <xdr:spPr>
        <a:xfrm>
          <a:off x="43945629" y="22021801"/>
          <a:ext cx="6924675" cy="3581399"/>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Green River Basin Plan II Surface Water Data Synthesis &amp; Spreadsheet Model Development   </a:t>
          </a:r>
          <a:r>
            <a:rPr lang="en-US" sz="1100" b="1" i="1">
              <a:solidFill>
                <a:schemeClr val="accent6">
                  <a:lumMod val="50000"/>
                </a:schemeClr>
              </a:solidFill>
            </a:rPr>
            <a:t>Labeled</a:t>
          </a:r>
          <a:r>
            <a:rPr lang="en-US" sz="1100" b="1" i="1" baseline="0">
              <a:solidFill>
                <a:schemeClr val="accent6">
                  <a:lumMod val="50000"/>
                </a:schemeClr>
              </a:solidFill>
            </a:rPr>
            <a:t> in data as Green Availability Models</a:t>
          </a:r>
        </a:p>
        <a:p>
          <a:endParaRPr lang="en-US" sz="1100" b="0"/>
        </a:p>
        <a:p>
          <a:r>
            <a:rPr lang="en-US" sz="1100" b="1"/>
            <a:t>Weblink:  </a:t>
          </a:r>
          <a:r>
            <a:rPr lang="en-US" sz="1100" b="0"/>
            <a:t>http://waterplan.state.wy.us/plan/green/2010/models/models.html</a:t>
          </a:r>
        </a:p>
        <a:p>
          <a:endParaRPr lang="en-US" sz="1100" b="1"/>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Wyoming Water Development Commission's statewide planning process is to provide decision-makers with current, defensible data to allow them to manage water resources for the benefit of all the state's citizens.  To support this goal, spreadsheet models were developed under the year 2000 Green River Basin Plan to determine average monthly streamflow in the basin during normal, wet, and dry years.  The purpose of these models was to validate existing basin uses, assist in determining timing and location of water available for future development, and help to assess impacts of future water supply alternatives."</a:t>
          </a:r>
        </a:p>
        <a:p>
          <a:endParaRPr lang="en-US" sz="1100" b="0" baseline="0"/>
        </a:p>
        <a:p>
          <a:r>
            <a:rPr lang="en-US" sz="1100" b="0" baseline="0"/>
            <a:t>The models specifically used to the processing of information are:</a:t>
          </a:r>
        </a:p>
        <a:p>
          <a:r>
            <a:rPr lang="en-US" sz="1100" b="0" baseline="0"/>
            <a:t>Black Fork Model</a:t>
          </a:r>
        </a:p>
        <a:p>
          <a:r>
            <a:rPr lang="en-US" sz="1100" b="0" baseline="0"/>
            <a:t>Upper Green River Model</a:t>
          </a:r>
        </a:p>
        <a:p>
          <a:r>
            <a:rPr lang="en-US" sz="1100" b="0" baseline="0"/>
            <a:t>Henrys Fork Model</a:t>
          </a:r>
        </a:p>
        <a:p>
          <a:r>
            <a:rPr lang="en-US" sz="1100" b="0" baseline="0"/>
            <a:t>Little Snake Model</a:t>
          </a:r>
        </a:p>
      </xdr:txBody>
    </xdr:sp>
    <xdr:clientData/>
  </xdr:twoCellAnchor>
  <xdr:twoCellAnchor>
    <xdr:from>
      <xdr:col>84</xdr:col>
      <xdr:colOff>130628</xdr:colOff>
      <xdr:row>83</xdr:row>
      <xdr:rowOff>108858</xdr:rowOff>
    </xdr:from>
    <xdr:to>
      <xdr:col>95</xdr:col>
      <xdr:colOff>349703</xdr:colOff>
      <xdr:row>102</xdr:row>
      <xdr:rowOff>119743</xdr:rowOff>
    </xdr:to>
    <xdr:sp macro="" textlink="">
      <xdr:nvSpPr>
        <xdr:cNvPr id="66" name="TextBox 65"/>
        <xdr:cNvSpPr txBox="1"/>
      </xdr:nvSpPr>
      <xdr:spPr>
        <a:xfrm>
          <a:off x="51337028" y="15523029"/>
          <a:ext cx="6924675" cy="3526971"/>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 </a:t>
          </a:r>
          <a:r>
            <a:rPr lang="en-US" sz="1100" b="0"/>
            <a:t>Technical</a:t>
          </a:r>
          <a:r>
            <a:rPr lang="en-US" sz="1100" b="0" baseline="0"/>
            <a:t> Memorandum - Bear River Basin Plan Task 3D Available Surface Warer Determination  </a:t>
          </a:r>
          <a:r>
            <a:rPr lang="en-US" sz="1100" b="1" i="1">
              <a:solidFill>
                <a:schemeClr val="accent6">
                  <a:lumMod val="50000"/>
                </a:schemeClr>
              </a:solidFill>
            </a:rPr>
            <a:t>Labeled</a:t>
          </a:r>
          <a:r>
            <a:rPr lang="en-US" sz="1100" b="1" i="1" baseline="0">
              <a:solidFill>
                <a:schemeClr val="accent6">
                  <a:lumMod val="50000"/>
                </a:schemeClr>
              </a:solidFill>
            </a:rPr>
            <a:t> in data as Bear Available Water</a:t>
          </a:r>
        </a:p>
        <a:p>
          <a:endParaRPr lang="en-US" sz="1100" b="0"/>
        </a:p>
        <a:p>
          <a:r>
            <a:rPr lang="en-US" sz="1100" b="1"/>
            <a:t>Pdf Link:  </a:t>
          </a:r>
          <a:r>
            <a:rPr lang="en-US" sz="1100" b="0" i="1"/>
            <a:t>Click anywhere in this box to connect to source.</a:t>
          </a:r>
          <a:endParaRPr lang="en-US" sz="1100" b="1" i="1"/>
        </a:p>
        <a:p>
          <a:endParaRPr lang="en-US" sz="1100" b="0"/>
        </a:p>
        <a:p>
          <a:r>
            <a:rPr lang="en-US" sz="1100" b="1"/>
            <a:t>Description</a:t>
          </a:r>
          <a:r>
            <a:rPr lang="en-US" sz="1100" b="1" baseline="0"/>
            <a:t> of Source:</a:t>
          </a:r>
          <a:r>
            <a:rPr lang="en-US" sz="1100" b="0" baseline="0"/>
            <a:t>   From the memorandum " The Bear River Spreadsheet Model is a complex spreadsheet which incorporates multiple diversions, reservoirs, gaging stations, and other water resources within the Bear River located in the extreme southwest corner of Wyoming.  The purpose of the model is to provide a planning tool to the State of Wyoming for use in determining those river reaches in which flows may be available to Wyoming water users for future development.  The purpose of this task is to assess the availability of water in the Bear River Basin for future development.</a:t>
          </a:r>
        </a:p>
        <a:p>
          <a:endParaRPr lang="en-US" sz="1100" b="0" baseline="0"/>
        </a:p>
        <a:p>
          <a:r>
            <a:rPr lang="en-US" sz="1100" b="0" baseline="0"/>
            <a:t>Individual spreadsheet models were developed which reflect each of three hydrologic conditions: dry, normal, and wet year water supply.  As discussed in the Task 3A Memorandum, Surface Water Data Collection and Study Period Selection, each model relies on historical data to estimate the hydrologic conditions.  Such factors as streamflow, diversions, and irrigation returns are analyzed to determine the type of hydrologic condition.  The development of the model is discussed in the Memorandum for Task 3B, Surface Water Spreadsheet Model Development. The calibration of the spreadsheet model is discussed in the Memorandum for Task 3C, Water Model Calibration."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312420</xdr:colOff>
      <xdr:row>2</xdr:row>
      <xdr:rowOff>45720</xdr:rowOff>
    </xdr:from>
    <xdr:to>
      <xdr:col>12</xdr:col>
      <xdr:colOff>190500</xdr:colOff>
      <xdr:row>14</xdr:row>
      <xdr:rowOff>129540</xdr:rowOff>
    </xdr:to>
    <xdr:sp macro="" textlink="">
      <xdr:nvSpPr>
        <xdr:cNvPr id="2" name="TextBox 1">
          <a:hlinkClick xmlns:r="http://schemas.openxmlformats.org/officeDocument/2006/relationships" r:id="rId1"/>
        </xdr:cNvPr>
        <xdr:cNvSpPr txBox="1"/>
      </xdr:nvSpPr>
      <xdr:spPr>
        <a:xfrm>
          <a:off x="312420" y="464820"/>
          <a:ext cx="7193280" cy="2278380"/>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a:t>
          </a:r>
          <a:r>
            <a:rPr lang="en-US" sz="1100" b="0"/>
            <a:t> National Elevation Dataset (NED), U.S. Geological</a:t>
          </a:r>
          <a:r>
            <a:rPr lang="en-US" sz="1100" b="0" baseline="0"/>
            <a:t> Survey, Geospatial  Data Presentation Form: raster digital data  </a:t>
          </a:r>
          <a:r>
            <a:rPr lang="en-US" sz="1100" b="1" i="1" baseline="0">
              <a:solidFill>
                <a:schemeClr val="accent6">
                  <a:lumMod val="50000"/>
                </a:schemeClr>
              </a:solidFill>
            </a:rPr>
            <a:t>Labeled in data as USGS Elevation</a:t>
          </a:r>
          <a:endParaRPr lang="en-US" sz="1100" b="0" baseline="0"/>
        </a:p>
        <a:p>
          <a:r>
            <a:rPr lang="en-US" sz="1100" b="1" baseline="0"/>
            <a:t>Website:</a:t>
          </a:r>
          <a:r>
            <a:rPr lang="en-US" sz="1100" b="0" baseline="0"/>
            <a:t> http://cumulus.cr.usgs.gov/webappcontent/neddownloadtool/NEDDownloadToolDMS.html</a:t>
          </a:r>
        </a:p>
        <a:p>
          <a:r>
            <a:rPr lang="en-US" sz="1100" b="1" baseline="0"/>
            <a:t>Link:</a:t>
          </a:r>
          <a:r>
            <a:rPr lang="en-US" sz="1100" b="0" baseline="0"/>
            <a:t> </a:t>
          </a:r>
          <a:r>
            <a:rPr lang="en-US" sz="1100" b="0" i="1" baseline="0"/>
            <a:t>Click anywhere in this box to connect to source.</a:t>
          </a:r>
          <a:endParaRPr lang="en-US" sz="1100" b="0" i="0" baseline="0"/>
        </a:p>
        <a:p>
          <a:endParaRPr lang="en-US" sz="1100" b="0" i="0" baseline="0"/>
        </a:p>
        <a:p>
          <a:r>
            <a:rPr lang="en-US" sz="1100" b="1" i="0" baseline="0"/>
            <a:t>Description of Source: </a:t>
          </a:r>
          <a:r>
            <a:rPr lang="en-US" sz="1100" b="0" i="0" baseline="0"/>
            <a:t>From metadata "The National Elevation Dataset (NED) is the primary elevation data product produced and distributed by the USGS.  The NED provides the best available public domain raster elevation data of the conterminous United States, Alaska,  Hawaii and territorial islands in a seamless format.  The NED is derived from diverse source data, processed to a common coordinate system of unit of verticle measure.  All NED data are distributed in geographic coordinates in units of decimal degrees, and in comformance with the North American Datum of 1983 (NAD 83).  All elevation values are provided in units of meters, and are referenced to the North American Verticle Datum of 1988 (MAVD 88) over the conterminous United States."</a:t>
          </a:r>
          <a:endParaRPr lang="en-US" sz="1100" b="1"/>
        </a:p>
      </xdr:txBody>
    </xdr:sp>
    <xdr:clientData/>
  </xdr:twoCellAnchor>
  <xdr:twoCellAnchor>
    <xdr:from>
      <xdr:col>0</xdr:col>
      <xdr:colOff>312420</xdr:colOff>
      <xdr:row>16</xdr:row>
      <xdr:rowOff>0</xdr:rowOff>
    </xdr:from>
    <xdr:to>
      <xdr:col>12</xdr:col>
      <xdr:colOff>182880</xdr:colOff>
      <xdr:row>24</xdr:row>
      <xdr:rowOff>11431</xdr:rowOff>
    </xdr:to>
    <xdr:sp macro="" textlink="">
      <xdr:nvSpPr>
        <xdr:cNvPr id="3" name="TextBox 2">
          <a:hlinkClick xmlns:r="http://schemas.openxmlformats.org/officeDocument/2006/relationships" r:id="rId2"/>
        </xdr:cNvPr>
        <xdr:cNvSpPr txBox="1"/>
      </xdr:nvSpPr>
      <xdr:spPr>
        <a:xfrm>
          <a:off x="312420" y="2979420"/>
          <a:ext cx="7185660" cy="1474471"/>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Watershed</a:t>
          </a:r>
          <a:r>
            <a:rPr lang="en-US" sz="1100" b="0" baseline="0"/>
            <a:t> Boundary Dataset (WBD), Natural Resources and Conservation Service.  </a:t>
          </a:r>
          <a:r>
            <a:rPr lang="en-US" sz="1100" b="1" i="1" baseline="0">
              <a:solidFill>
                <a:schemeClr val="accent6">
                  <a:lumMod val="50000"/>
                </a:schemeClr>
              </a:solidFill>
              <a:effectLst/>
              <a:latin typeface="+mn-lt"/>
              <a:ea typeface="+mn-ea"/>
              <a:cs typeface="+mn-cs"/>
            </a:rPr>
            <a:t>Labeled in data as NRCS HUC 8</a:t>
          </a:r>
          <a:endParaRPr lang="en-US" sz="1100" b="0" baseline="0"/>
        </a:p>
        <a:p>
          <a:r>
            <a:rPr lang="en-US" sz="1100" b="1" baseline="0"/>
            <a:t>Website:</a:t>
          </a:r>
          <a:r>
            <a:rPr lang="en-US" sz="1100" b="0" baseline="0"/>
            <a:t> ftp://ftp.ftw.nrcs.usda.gov/wbd</a:t>
          </a:r>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This dataset is a complete digital hydrologic unit boundary layer to the Subbasin (8-digit) 4th level for the entire United States.  This dataset consists of geo-referenced digital data and associated attributes and provide a uniquely identified and uniform method of subdividing large drainage areas.</a:t>
          </a:r>
          <a:endParaRPr lang="en-US" sz="1100" b="1"/>
        </a:p>
      </xdr:txBody>
    </xdr:sp>
    <xdr:clientData/>
  </xdr:twoCellAnchor>
  <xdr:twoCellAnchor>
    <xdr:from>
      <xdr:col>0</xdr:col>
      <xdr:colOff>297180</xdr:colOff>
      <xdr:row>25</xdr:row>
      <xdr:rowOff>68580</xdr:rowOff>
    </xdr:from>
    <xdr:to>
      <xdr:col>12</xdr:col>
      <xdr:colOff>182880</xdr:colOff>
      <xdr:row>35</xdr:row>
      <xdr:rowOff>106680</xdr:rowOff>
    </xdr:to>
    <xdr:sp macro="" textlink="">
      <xdr:nvSpPr>
        <xdr:cNvPr id="4" name="TextBox 3">
          <a:hlinkClick xmlns:r="http://schemas.openxmlformats.org/officeDocument/2006/relationships" r:id="rId3"/>
        </xdr:cNvPr>
        <xdr:cNvSpPr txBox="1"/>
      </xdr:nvSpPr>
      <xdr:spPr>
        <a:xfrm>
          <a:off x="297180" y="4693920"/>
          <a:ext cx="7200900" cy="1866900"/>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a:t>
          </a:r>
          <a:r>
            <a:rPr lang="en-US" sz="1100" b="1" baseline="0"/>
            <a:t> </a:t>
          </a:r>
          <a:r>
            <a:rPr lang="en-US" sz="1100" b="0"/>
            <a:t>USGS</a:t>
          </a:r>
          <a:r>
            <a:rPr lang="en-US" sz="1100"/>
            <a:t> website for Estimated Mean Annual Natural Ground-Water</a:t>
          </a:r>
          <a:r>
            <a:rPr lang="en-US" sz="1100" baseline="0"/>
            <a:t> Recharge in the Conterminous United States  </a:t>
          </a:r>
          <a:r>
            <a:rPr lang="en-US" sz="1100" b="1" i="1" baseline="0">
              <a:solidFill>
                <a:schemeClr val="accent6">
                  <a:lumMod val="50000"/>
                </a:schemeClr>
              </a:solidFill>
            </a:rPr>
            <a:t>Labeled in data as USGS Recharge</a:t>
          </a:r>
          <a:endParaRPr lang="en-US" sz="1100" baseline="0"/>
        </a:p>
        <a:p>
          <a:endParaRPr lang="en-US" sz="1100" baseline="0"/>
        </a:p>
        <a:p>
          <a:r>
            <a:rPr lang="en-US" sz="1100" b="1" baseline="0"/>
            <a:t>Website:</a:t>
          </a:r>
          <a:r>
            <a:rPr lang="en-US" sz="1100" b="0" baseline="0"/>
            <a:t> http://water.usgs.gov/lookup/getspatial?rech48grd</a:t>
          </a:r>
        </a:p>
        <a:p>
          <a:r>
            <a:rPr lang="en-US" sz="1100" b="1"/>
            <a:t>Link:</a:t>
          </a:r>
          <a:r>
            <a:rPr lang="en-US" sz="1100" b="1" baseline="0"/>
            <a:t> </a:t>
          </a:r>
          <a:r>
            <a:rPr lang="en-US" sz="1100" b="0" i="1" baseline="0"/>
            <a:t>Click anywhere in this box to connect to source.</a:t>
          </a:r>
          <a:endParaRPr lang="en-US" sz="1100" b="0" i="0" baseline="0"/>
        </a:p>
        <a:p>
          <a:endParaRPr lang="en-US" sz="1100" b="0" i="0" baseline="0"/>
        </a:p>
        <a:p>
          <a:r>
            <a:rPr lang="en-US" sz="1100" b="1" i="0" baseline="0"/>
            <a:t>Description of Source:</a:t>
          </a:r>
          <a:r>
            <a:rPr lang="en-US" sz="1100" b="0" i="0" baseline="0"/>
            <a:t> From metadata "This 1-kilometer resolution raster (grid) dataset is an index of mean annual natural ground-water recharge.  The dataset was created by multiplying a grid of base-flow index (BFI) values by a grid of mean annual runoff values derived from a 1951-80 mean annual runoff contour map.  Mean annual runoff is long-term average streamflow expressed on a per-unit-area basis."</a:t>
          </a:r>
          <a:endParaRPr lang="en-US" sz="1100" b="1"/>
        </a:p>
      </xdr:txBody>
    </xdr:sp>
    <xdr:clientData/>
  </xdr:twoCellAnchor>
  <xdr:twoCellAnchor>
    <xdr:from>
      <xdr:col>0</xdr:col>
      <xdr:colOff>304800</xdr:colOff>
      <xdr:row>36</xdr:row>
      <xdr:rowOff>129540</xdr:rowOff>
    </xdr:from>
    <xdr:to>
      <xdr:col>12</xdr:col>
      <xdr:colOff>182880</xdr:colOff>
      <xdr:row>44</xdr:row>
      <xdr:rowOff>137160</xdr:rowOff>
    </xdr:to>
    <xdr:sp macro="" textlink="">
      <xdr:nvSpPr>
        <xdr:cNvPr id="5" name="TextBox 4"/>
        <xdr:cNvSpPr txBox="1"/>
      </xdr:nvSpPr>
      <xdr:spPr>
        <a:xfrm>
          <a:off x="304800" y="6766560"/>
          <a:ext cx="7193280" cy="147066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n-US" sz="1100" b="1"/>
            <a:t>Source:</a:t>
          </a:r>
          <a:r>
            <a:rPr lang="en-US" sz="1100" b="0"/>
            <a:t>  US Counties</a:t>
          </a:r>
          <a:r>
            <a:rPr lang="en-US" sz="1100" b="0" baseline="0"/>
            <a:t>  </a:t>
          </a:r>
          <a:r>
            <a:rPr lang="en-US" sz="1100" b="1" i="1" baseline="0">
              <a:solidFill>
                <a:schemeClr val="accent6">
                  <a:lumMod val="50000"/>
                </a:schemeClr>
              </a:solidFill>
            </a:rPr>
            <a:t>Labeled in data as Counties</a:t>
          </a:r>
          <a:endParaRPr lang="en-US" sz="1100" b="0" i="0" baseline="0">
            <a:solidFill>
              <a:schemeClr val="accent6">
                <a:lumMod val="50000"/>
              </a:schemeClr>
            </a:solidFill>
          </a:endParaRPr>
        </a:p>
        <a:p>
          <a:endParaRPr lang="en-US" sz="1100" b="0" i="0" baseline="0">
            <a:solidFill>
              <a:schemeClr val="accent6">
                <a:lumMod val="50000"/>
              </a:schemeClr>
            </a:solidFill>
          </a:endParaRPr>
        </a:p>
        <a:p>
          <a:r>
            <a:rPr lang="en-US" sz="1100" b="1">
              <a:solidFill>
                <a:sysClr val="windowText" lastClr="000000"/>
              </a:solidFill>
            </a:rPr>
            <a:t>Description</a:t>
          </a:r>
          <a:r>
            <a:rPr lang="en-US" sz="1100" b="1" baseline="0">
              <a:solidFill>
                <a:sysClr val="windowText" lastClr="000000"/>
              </a:solidFill>
            </a:rPr>
            <a:t> of Source:</a:t>
          </a:r>
          <a:r>
            <a:rPr lang="en-US" sz="1100" b="0" baseline="0">
              <a:solidFill>
                <a:sysClr val="windowText" lastClr="000000"/>
              </a:solidFill>
            </a:rPr>
            <a:t>  This shapefile was found in the service pack that was included with the ArcMap Version 9.3.0 Software.  The shapefile represents the counties of the United States in the 50 states, the District of Columbia, and Puerto Rico.  It provides detailed boundaries that are consistent with the census tract, block group, and state data sets and are effective at regional and state levels.</a:t>
          </a:r>
          <a:endParaRPr lang="en-US" sz="1100" b="1">
            <a:solidFill>
              <a:sysClr val="windowText" lastClr="000000"/>
            </a:solidFill>
          </a:endParaRPr>
        </a:p>
      </xdr:txBody>
    </xdr:sp>
    <xdr:clientData/>
  </xdr:twoCellAnchor>
  <xdr:twoCellAnchor>
    <xdr:from>
      <xdr:col>0</xdr:col>
      <xdr:colOff>327660</xdr:colOff>
      <xdr:row>45</xdr:row>
      <xdr:rowOff>152400</xdr:rowOff>
    </xdr:from>
    <xdr:to>
      <xdr:col>12</xdr:col>
      <xdr:colOff>175260</xdr:colOff>
      <xdr:row>51</xdr:row>
      <xdr:rowOff>91440</xdr:rowOff>
    </xdr:to>
    <xdr:sp macro="" textlink="">
      <xdr:nvSpPr>
        <xdr:cNvPr id="6" name="TextBox 5"/>
        <xdr:cNvSpPr txBox="1"/>
      </xdr:nvSpPr>
      <xdr:spPr>
        <a:xfrm>
          <a:off x="327660" y="8435340"/>
          <a:ext cx="7162800" cy="1036320"/>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b="1"/>
            <a:t>Source:</a:t>
          </a:r>
          <a:r>
            <a:rPr lang="en-US" sz="1100" b="0"/>
            <a:t>  US Cities</a:t>
          </a:r>
          <a:r>
            <a:rPr lang="en-US" sz="1100" b="0" baseline="0"/>
            <a:t>  </a:t>
          </a:r>
          <a:r>
            <a:rPr lang="en-US" sz="1100" b="1" i="1" baseline="0">
              <a:solidFill>
                <a:schemeClr val="accent6">
                  <a:lumMod val="50000"/>
                </a:schemeClr>
              </a:solidFill>
            </a:rPr>
            <a:t>Labeled in data as Cities</a:t>
          </a:r>
          <a:endParaRPr lang="en-US" sz="1100" b="0" i="0" baseline="0">
            <a:solidFill>
              <a:schemeClr val="accent6">
                <a:lumMod val="50000"/>
              </a:schemeClr>
            </a:solidFill>
          </a:endParaRPr>
        </a:p>
        <a:p>
          <a:endParaRPr lang="en-US" sz="1100" b="0" i="0" baseline="0">
            <a:solidFill>
              <a:schemeClr val="accent6">
                <a:lumMod val="50000"/>
              </a:schemeClr>
            </a:solidFill>
          </a:endParaRPr>
        </a:p>
        <a:p>
          <a:r>
            <a:rPr lang="en-US" sz="1100" b="1">
              <a:solidFill>
                <a:sysClr val="windowText" lastClr="000000"/>
              </a:solidFill>
            </a:rPr>
            <a:t>Description</a:t>
          </a:r>
          <a:r>
            <a:rPr lang="en-US" sz="1100" b="1" baseline="0">
              <a:solidFill>
                <a:sysClr val="windowText" lastClr="000000"/>
              </a:solidFill>
            </a:rPr>
            <a:t> of Source:</a:t>
          </a:r>
          <a:r>
            <a:rPr lang="en-US" sz="1100" b="0" baseline="0">
              <a:solidFill>
                <a:sysClr val="windowText" lastClr="000000"/>
              </a:solidFill>
            </a:rPr>
            <a:t>  This shapefile was found in the service pack that was included with the ArcMap Version 9.3.0 Software.  The shapefile represents the cities of the United States in the 50 states and the District of Columbia.  It provides 2000 and 2007 population information, and city and state assignments.</a:t>
          </a:r>
          <a:endParaRPr lang="en-US" sz="1100" b="1">
            <a:solidFill>
              <a:sysClr val="windowText" lastClr="000000"/>
            </a:solidFill>
          </a:endParaRPr>
        </a:p>
      </xdr:txBody>
    </xdr:sp>
    <xdr:clientData/>
  </xdr:twoCellAnchor>
  <xdr:twoCellAnchor>
    <xdr:from>
      <xdr:col>0</xdr:col>
      <xdr:colOff>335280</xdr:colOff>
      <xdr:row>52</xdr:row>
      <xdr:rowOff>144781</xdr:rowOff>
    </xdr:from>
    <xdr:to>
      <xdr:col>12</xdr:col>
      <xdr:colOff>205740</xdr:colOff>
      <xdr:row>65</xdr:row>
      <xdr:rowOff>43544</xdr:rowOff>
    </xdr:to>
    <xdr:sp macro="" textlink="">
      <xdr:nvSpPr>
        <xdr:cNvPr id="7" name="TextBox 6">
          <a:hlinkClick xmlns:r="http://schemas.openxmlformats.org/officeDocument/2006/relationships" r:id="rId4"/>
        </xdr:cNvPr>
        <xdr:cNvSpPr txBox="1"/>
      </xdr:nvSpPr>
      <xdr:spPr>
        <a:xfrm>
          <a:off x="335280" y="9822181"/>
          <a:ext cx="7185660" cy="230450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2010 Census Blocks,</a:t>
          </a:r>
          <a:r>
            <a:rPr lang="en-US" sz="1100" b="0" baseline="0"/>
            <a:t>  U.S. Department of Commerce, U.S. Census Bureau, Geography Division  </a:t>
          </a:r>
          <a:r>
            <a:rPr lang="en-US" sz="1100" b="1" i="1" baseline="0">
              <a:solidFill>
                <a:schemeClr val="accent6">
                  <a:lumMod val="50000"/>
                </a:schemeClr>
              </a:solidFill>
              <a:effectLst/>
              <a:latin typeface="+mn-lt"/>
              <a:ea typeface="+mn-ea"/>
              <a:cs typeface="+mn-cs"/>
            </a:rPr>
            <a:t>Labeled in data as USCB 2010 Population</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http://www.census.gov/geo/www/tiger/tgrshp2010/pophu.html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metadata: "The purpose of this file is to provide the geography for the 2010 Census Blocks along with their 2010 housing unit count and population.  Census Blocks are statistical areas bounded on all sides by visible features, such as streets, roads, streams, and railroad tracks, and/or by nonvisible data from the decennial census."  The shapefiles were downloaded by state and added to an ArcMap document. The polygons were then converted to points using the centroid to represent the centers of the various census blocks.</a:t>
          </a:r>
          <a:endParaRPr lang="en-US" sz="1100" b="1"/>
        </a:p>
      </xdr:txBody>
    </xdr:sp>
    <xdr:clientData/>
  </xdr:twoCellAnchor>
  <xdr:twoCellAnchor>
    <xdr:from>
      <xdr:col>0</xdr:col>
      <xdr:colOff>332014</xdr:colOff>
      <xdr:row>66</xdr:row>
      <xdr:rowOff>65315</xdr:rowOff>
    </xdr:from>
    <xdr:to>
      <xdr:col>12</xdr:col>
      <xdr:colOff>179614</xdr:colOff>
      <xdr:row>72</xdr:row>
      <xdr:rowOff>2178</xdr:rowOff>
    </xdr:to>
    <xdr:sp macro="" textlink="">
      <xdr:nvSpPr>
        <xdr:cNvPr id="8" name="TextBox 7"/>
        <xdr:cNvSpPr txBox="1"/>
      </xdr:nvSpPr>
      <xdr:spPr>
        <a:xfrm>
          <a:off x="332014" y="12333515"/>
          <a:ext cx="7162800" cy="1047206"/>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n-US" sz="1100" b="1"/>
            <a:t>Source:</a:t>
          </a:r>
          <a:r>
            <a:rPr lang="en-US" sz="1100" b="0"/>
            <a:t>  2000</a:t>
          </a:r>
          <a:r>
            <a:rPr lang="en-US" sz="1100" b="0" baseline="0"/>
            <a:t> Census Blocks  </a:t>
          </a:r>
          <a:r>
            <a:rPr lang="en-US" sz="1100" b="1" i="1" baseline="0">
              <a:solidFill>
                <a:schemeClr val="accent6">
                  <a:lumMod val="50000"/>
                </a:schemeClr>
              </a:solidFill>
            </a:rPr>
            <a:t>Labeled in data as 2000 Population</a:t>
          </a:r>
          <a:endParaRPr lang="en-US" sz="1100" b="0" i="0" baseline="0">
            <a:solidFill>
              <a:schemeClr val="accent6">
                <a:lumMod val="50000"/>
              </a:schemeClr>
            </a:solidFill>
          </a:endParaRPr>
        </a:p>
        <a:p>
          <a:endParaRPr lang="en-US" sz="1100" b="0" i="0" baseline="0">
            <a:solidFill>
              <a:schemeClr val="accent6">
                <a:lumMod val="50000"/>
              </a:schemeClr>
            </a:solidFill>
          </a:endParaRPr>
        </a:p>
        <a:p>
          <a:r>
            <a:rPr lang="en-US" sz="1100" b="1">
              <a:solidFill>
                <a:sysClr val="windowText" lastClr="000000"/>
              </a:solidFill>
            </a:rPr>
            <a:t>Description</a:t>
          </a:r>
          <a:r>
            <a:rPr lang="en-US" sz="1100" b="1" baseline="0">
              <a:solidFill>
                <a:sysClr val="windowText" lastClr="000000"/>
              </a:solidFill>
            </a:rPr>
            <a:t> of Source:</a:t>
          </a:r>
          <a:r>
            <a:rPr lang="en-US" sz="1100" b="0" baseline="0">
              <a:solidFill>
                <a:sysClr val="windowText" lastClr="000000"/>
              </a:solidFill>
            </a:rPr>
            <a:t>  This shapefile was found in the service pack that was included with the ArcMap Version 9.3.0 Software.  The shapefile represents the population blocks from the year 2000.  Information on number of households, housing units and total population is included.</a:t>
          </a:r>
          <a:endParaRPr lang="en-US" sz="1100" b="1">
            <a:solidFill>
              <a:sysClr val="windowText" lastClr="000000"/>
            </a:solidFill>
          </a:endParaRPr>
        </a:p>
      </xdr:txBody>
    </xdr:sp>
    <xdr:clientData/>
  </xdr:twoCellAnchor>
  <xdr:twoCellAnchor>
    <xdr:from>
      <xdr:col>25</xdr:col>
      <xdr:colOff>357051</xdr:colOff>
      <xdr:row>32</xdr:row>
      <xdr:rowOff>175260</xdr:rowOff>
    </xdr:from>
    <xdr:to>
      <xdr:col>37</xdr:col>
      <xdr:colOff>227511</xdr:colOff>
      <xdr:row>42</xdr:row>
      <xdr:rowOff>83819</xdr:rowOff>
    </xdr:to>
    <xdr:sp macro="" textlink="">
      <xdr:nvSpPr>
        <xdr:cNvPr id="9" name="TextBox 8">
          <a:hlinkClick xmlns:r="http://schemas.openxmlformats.org/officeDocument/2006/relationships" r:id="rId5"/>
        </xdr:cNvPr>
        <xdr:cNvSpPr txBox="1"/>
      </xdr:nvSpPr>
      <xdr:spPr>
        <a:xfrm>
          <a:off x="15597051" y="6151517"/>
          <a:ext cx="7185660" cy="1759131"/>
        </a:xfrm>
        <a:prstGeom prst="rect">
          <a:avLst/>
        </a:prstGeom>
        <a:gradFill flip="none" rotWithShape="1">
          <a:gsLst>
            <a:gs pos="0">
              <a:srgbClr val="FFFFDD">
                <a:shade val="30000"/>
                <a:satMod val="115000"/>
              </a:srgbClr>
            </a:gs>
            <a:gs pos="0">
              <a:srgbClr val="FFFF00"/>
            </a:gs>
            <a:gs pos="100000">
              <a:srgbClr val="FFFFDD">
                <a:shade val="100000"/>
                <a:satMod val="115000"/>
              </a:srgbClr>
            </a:gs>
          </a:gsLst>
          <a:lin ang="16200000" scaled="1"/>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Platte River Basin Domestic Ground</a:t>
          </a:r>
          <a:r>
            <a:rPr lang="en-US" sz="1100" b="0" baseline="0"/>
            <a:t> Water Wells, Wyoming Water Development Commission   </a:t>
          </a:r>
          <a:r>
            <a:rPr lang="en-US" sz="1100" b="1" i="1" baseline="0">
              <a:solidFill>
                <a:schemeClr val="accent6">
                  <a:lumMod val="50000"/>
                </a:schemeClr>
              </a:solidFill>
              <a:effectLst/>
              <a:latin typeface="+mn-lt"/>
              <a:ea typeface="+mn-ea"/>
              <a:cs typeface="+mn-cs"/>
            </a:rPr>
            <a:t>Labeled in data as Platte Domestic GW Wells</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http://waterplan.state.wy.us/plan/platte/gis/gis.html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metadata: "Contains approximately 38,447 point locations of Wyoming well permit locations on file with the Wyoming State Engineer's Office.  The wells have been located to the nearest 40 acre parcel."</a:t>
          </a:r>
          <a:endParaRPr lang="en-US" sz="1100" b="1"/>
        </a:p>
      </xdr:txBody>
    </xdr:sp>
    <xdr:clientData/>
  </xdr:twoCellAnchor>
  <xdr:twoCellAnchor>
    <xdr:from>
      <xdr:col>12</xdr:col>
      <xdr:colOff>445227</xdr:colOff>
      <xdr:row>2</xdr:row>
      <xdr:rowOff>44631</xdr:rowOff>
    </xdr:from>
    <xdr:to>
      <xdr:col>24</xdr:col>
      <xdr:colOff>315687</xdr:colOff>
      <xdr:row>11</xdr:row>
      <xdr:rowOff>138249</xdr:rowOff>
    </xdr:to>
    <xdr:sp macro="" textlink="">
      <xdr:nvSpPr>
        <xdr:cNvPr id="10" name="TextBox 9">
          <a:hlinkClick xmlns:r="http://schemas.openxmlformats.org/officeDocument/2006/relationships" r:id="rId6"/>
        </xdr:cNvPr>
        <xdr:cNvSpPr txBox="1"/>
      </xdr:nvSpPr>
      <xdr:spPr>
        <a:xfrm>
          <a:off x="7760427" y="469174"/>
          <a:ext cx="7185660" cy="1759132"/>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Wind Bighorn Basin Industrial Groundwater Wells   </a:t>
          </a:r>
          <a:r>
            <a:rPr lang="en-US" sz="1100" b="1" i="1" baseline="0">
              <a:solidFill>
                <a:schemeClr val="accent6">
                  <a:lumMod val="50000"/>
                </a:schemeClr>
              </a:solidFill>
              <a:effectLst/>
              <a:latin typeface="+mn-lt"/>
              <a:ea typeface="+mn-ea"/>
              <a:cs typeface="+mn-cs"/>
            </a:rPr>
            <a:t>Labeled in data as WB Industrial GW Wells</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http://waterplan.state.wy.us/plan/bighorn/2010/gis/gis.html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website: "Point locations of Wyoming well permit locations on file with the Wyoming State Engineer's Office."  This shapefile has been edited to include only those groundwater wells that list industrial as a use and are found within the Wind Bighorn Basin.</a:t>
          </a:r>
          <a:endParaRPr lang="en-US" sz="1100" b="1"/>
        </a:p>
      </xdr:txBody>
    </xdr:sp>
    <xdr:clientData/>
  </xdr:twoCellAnchor>
  <xdr:twoCellAnchor>
    <xdr:from>
      <xdr:col>12</xdr:col>
      <xdr:colOff>446314</xdr:colOff>
      <xdr:row>13</xdr:row>
      <xdr:rowOff>76201</xdr:rowOff>
    </xdr:from>
    <xdr:to>
      <xdr:col>24</xdr:col>
      <xdr:colOff>316774</xdr:colOff>
      <xdr:row>29</xdr:row>
      <xdr:rowOff>141514</xdr:rowOff>
    </xdr:to>
    <xdr:sp macro="" textlink="">
      <xdr:nvSpPr>
        <xdr:cNvPr id="11" name="TextBox 10">
          <a:hlinkClick xmlns:r="http://schemas.openxmlformats.org/officeDocument/2006/relationships" r:id="rId6"/>
        </xdr:cNvPr>
        <xdr:cNvSpPr txBox="1"/>
      </xdr:nvSpPr>
      <xdr:spPr>
        <a:xfrm>
          <a:off x="7761514" y="2536372"/>
          <a:ext cx="7185660" cy="3026228"/>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Wind Bighorn Basin Irrigated Lands (2002)  </a:t>
          </a:r>
          <a:r>
            <a:rPr lang="en-US" sz="1100" b="1" i="1" baseline="0">
              <a:solidFill>
                <a:schemeClr val="accent6">
                  <a:lumMod val="50000"/>
                </a:schemeClr>
              </a:solidFill>
              <a:effectLst/>
              <a:latin typeface="+mn-lt"/>
              <a:ea typeface="+mn-ea"/>
              <a:cs typeface="+mn-cs"/>
            </a:rPr>
            <a:t>Labeled in data as WB Irrigated</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http://waterplan.state.wy.us/plan/bighorn/2010/gis/gis.html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website: "This dataset contains the irrigated lands mapped for the Wind/Bighorn River Basin Plan. Irrigated lands were divided into the following categories:  Irrigated Lands, Sub-Irrigated Lands , and Water Awards.  All previously unmapped areas were assigned to either Irrigated Lands or Sun-Irrigated lands bason on the visual interpretation of Digital Ortho Quarter Quadrangles (DOQQs) and 1999 Landsat color-infrared satellite imagery.  Identified lands were then transposed onto USGS 1:24,000-scale, 7.5 Minute Quadrangle maps, attributed with water rights, digitized and placed into an ArcView 3.2a shapefile.  Verification of irrigated versus sub-irrigated lands occurred during the assignment of water right attributes.  Previously mapped lands - obtained from the Wyoming State Engineer's Office - were then incorporated into the irrigated lands shapefile and assigned to the appropriate category based on existing attributes.</a:t>
          </a:r>
        </a:p>
        <a:p>
          <a:endParaRPr lang="en-US" sz="1100" b="0" baseline="0"/>
        </a:p>
        <a:p>
          <a:r>
            <a:rPr lang="en-US" sz="1100" b="0" baseline="0"/>
            <a:t>NOTE - This dataset does not include Water Awards."</a:t>
          </a:r>
          <a:endParaRPr lang="en-US" sz="1100" b="1"/>
        </a:p>
      </xdr:txBody>
    </xdr:sp>
    <xdr:clientData/>
  </xdr:twoCellAnchor>
  <xdr:twoCellAnchor>
    <xdr:from>
      <xdr:col>12</xdr:col>
      <xdr:colOff>489857</xdr:colOff>
      <xdr:row>31</xdr:row>
      <xdr:rowOff>87086</xdr:rowOff>
    </xdr:from>
    <xdr:to>
      <xdr:col>24</xdr:col>
      <xdr:colOff>360317</xdr:colOff>
      <xdr:row>49</xdr:row>
      <xdr:rowOff>54429</xdr:rowOff>
    </xdr:to>
    <xdr:sp macro="" textlink="">
      <xdr:nvSpPr>
        <xdr:cNvPr id="12" name="TextBox 11">
          <a:hlinkClick xmlns:r="http://schemas.openxmlformats.org/officeDocument/2006/relationships" r:id="rId7"/>
        </xdr:cNvPr>
        <xdr:cNvSpPr txBox="1"/>
      </xdr:nvSpPr>
      <xdr:spPr>
        <a:xfrm>
          <a:off x="7805057" y="5878286"/>
          <a:ext cx="7185660" cy="3298372"/>
        </a:xfrm>
        <a:prstGeom prst="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Powder/Tongue Basin Irrigated Lands (2002)  </a:t>
          </a:r>
          <a:r>
            <a:rPr lang="en-US" sz="1100" b="1" i="1" baseline="0">
              <a:solidFill>
                <a:schemeClr val="accent6">
                  <a:lumMod val="50000"/>
                </a:schemeClr>
              </a:solidFill>
              <a:effectLst/>
              <a:latin typeface="+mn-lt"/>
              <a:ea typeface="+mn-ea"/>
              <a:cs typeface="+mn-cs"/>
            </a:rPr>
            <a:t>Labeled in data as PT Irrigated</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http://waterplan.state.wy.us/plan/powder/gis/gis.html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metadata: " This dataset contains the irrigated lands mapped for the Powder/Tongue River Basin Plan.   All man induced irrigation or subirrigation was delineated.  Natural subirrigated fields were not delineated unless some benefit was being received from a man made system.  Irrigated lands were divided into the following categories based on visual interpretations of the quality of the irrigation, types of crops supported, and the type and condition of the irrigation delivery systems and on-farm systems used to serve these lands:  A - Full service irrigation (typically receives a full water supply(; B - Partial service irrigation (typically receives a reduced water supply due to limited water availability or the inability to provide complete field coverage); C - Man induced subirrigation (beneficial use resulting from incidental irrigation such as ditch seepage to areas below a canal); E - Idle irrigation (lands not currently receiving water, typically due to nonfunctional delivery facilities); S - Spreadher dike irrigation (dikes constructed across ephemeral streams to spread infrequent flows over the land to increase beneficial use); H - Minor beneficial use (lands that receive some beneficial use on occasion such as lands served by "kick-out" ditches on ephemeral streams); AD, BD, and ED - A, B, or E lands that have undergone or are currently undergoing residentail development."</a:t>
          </a:r>
          <a:endParaRPr lang="en-US" sz="1100" b="1"/>
        </a:p>
      </xdr:txBody>
    </xdr:sp>
    <xdr:clientData/>
  </xdr:twoCellAnchor>
  <xdr:twoCellAnchor>
    <xdr:from>
      <xdr:col>12</xdr:col>
      <xdr:colOff>533400</xdr:colOff>
      <xdr:row>51</xdr:row>
      <xdr:rowOff>0</xdr:rowOff>
    </xdr:from>
    <xdr:to>
      <xdr:col>24</xdr:col>
      <xdr:colOff>403860</xdr:colOff>
      <xdr:row>60</xdr:row>
      <xdr:rowOff>87086</xdr:rowOff>
    </xdr:to>
    <xdr:sp macro="" textlink="">
      <xdr:nvSpPr>
        <xdr:cNvPr id="13" name="TextBox 12">
          <a:hlinkClick xmlns:r="http://schemas.openxmlformats.org/officeDocument/2006/relationships" r:id="rId8"/>
        </xdr:cNvPr>
        <xdr:cNvSpPr txBox="1"/>
      </xdr:nvSpPr>
      <xdr:spPr>
        <a:xfrm>
          <a:off x="7848600" y="9492343"/>
          <a:ext cx="7185660" cy="175260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Wyoming Irrigated Land (2007)  </a:t>
          </a:r>
          <a:r>
            <a:rPr lang="en-US" sz="1100" b="1" i="1" baseline="0">
              <a:solidFill>
                <a:schemeClr val="accent6">
                  <a:lumMod val="50000"/>
                </a:schemeClr>
              </a:solidFill>
              <a:effectLst/>
              <a:latin typeface="+mn-lt"/>
              <a:ea typeface="+mn-ea"/>
              <a:cs typeface="+mn-cs"/>
            </a:rPr>
            <a:t>Labeled in data as WY Irrigated</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http://waterplan.state.wy.us/plan/statewide/2007/gis/gis.html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website: " This dataset contains the irrigated land mapped for the entire state of Wyoming.  in some basins, man induced irrigation or subirrigation was delineated and described in the CLASSFCTN or in the ISLAND field where the value equals 2."</a:t>
          </a:r>
          <a:endParaRPr lang="en-US" sz="1100" b="1"/>
        </a:p>
      </xdr:txBody>
    </xdr:sp>
    <xdr:clientData/>
  </xdr:twoCellAnchor>
  <xdr:twoCellAnchor>
    <xdr:from>
      <xdr:col>12</xdr:col>
      <xdr:colOff>544286</xdr:colOff>
      <xdr:row>62</xdr:row>
      <xdr:rowOff>54429</xdr:rowOff>
    </xdr:from>
    <xdr:to>
      <xdr:col>24</xdr:col>
      <xdr:colOff>414746</xdr:colOff>
      <xdr:row>80</xdr:row>
      <xdr:rowOff>21772</xdr:rowOff>
    </xdr:to>
    <xdr:sp macro="" textlink="">
      <xdr:nvSpPr>
        <xdr:cNvPr id="15" name="TextBox 14">
          <a:hlinkClick xmlns:r="http://schemas.openxmlformats.org/officeDocument/2006/relationships" r:id="rId9"/>
        </xdr:cNvPr>
        <xdr:cNvSpPr txBox="1"/>
      </xdr:nvSpPr>
      <xdr:spPr>
        <a:xfrm>
          <a:off x="7859486" y="11582400"/>
          <a:ext cx="7185660" cy="3298372"/>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Northeast Wyoming</a:t>
          </a:r>
          <a:r>
            <a:rPr lang="en-US" sz="1100" b="0" baseline="0"/>
            <a:t> River Basins Plan - 1:24,000 - scale Irrigated Lands   </a:t>
          </a:r>
          <a:r>
            <a:rPr lang="en-US" sz="1100" b="1" i="1" baseline="0">
              <a:solidFill>
                <a:schemeClr val="accent6">
                  <a:lumMod val="50000"/>
                </a:schemeClr>
              </a:solidFill>
              <a:effectLst/>
              <a:latin typeface="+mn-lt"/>
              <a:ea typeface="+mn-ea"/>
              <a:cs typeface="+mn-cs"/>
            </a:rPr>
            <a:t>Labeled in data as NE Irrigated</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http://waterplan.state.wy.us/plan/newy/gis/gis.html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metadata: " This dataset contains the irrigated lands mapped for the Northeast Wyoming  River Basins Plan.   All man induced irrigation or subirrigation was delineated.  Natural subirrigated fields were not delineated unless some benefit was being received from a man made system.  Irrigated lands were divided into the following categories based on visual interpretations of the quality of the irrigation, types of crops supported, and the type and condition of the irrigation delivery systems and on-farm systems used to serve these lands:  A - Full service irrigation (typically receives a full water supply(; B - Partial service irrigation (typically receives a reduced water supply due to limited water availability or the inability to provide complete field coverage); C - Man induced subirrigation (beneficial use resulting from incidental irrigation such as ditch seepage to areas below a canal); E - Idle irrigation (lands not currently receiving water, typically due to nonfunctional delivery facilities); S - Spreadher dike irrigation (dikes constructed across ephemeral streams to spread infrequent flows over the land to increase beneficial use); H - Minor beneficial use (lands that receive some beneficial use on occasion such as lands served by "kick-out" ditches on ephemeral streams); AD, BD, and ED - A, B, or E lands that have undergone or are currently undergoing residentail development."</a:t>
          </a:r>
          <a:endParaRPr lang="en-US" sz="1100" b="1"/>
        </a:p>
      </xdr:txBody>
    </xdr:sp>
    <xdr:clientData/>
  </xdr:twoCellAnchor>
  <xdr:twoCellAnchor>
    <xdr:from>
      <xdr:col>0</xdr:col>
      <xdr:colOff>337457</xdr:colOff>
      <xdr:row>73</xdr:row>
      <xdr:rowOff>119743</xdr:rowOff>
    </xdr:from>
    <xdr:to>
      <xdr:col>12</xdr:col>
      <xdr:colOff>185057</xdr:colOff>
      <xdr:row>85</xdr:row>
      <xdr:rowOff>54428</xdr:rowOff>
    </xdr:to>
    <xdr:sp macro="" textlink="">
      <xdr:nvSpPr>
        <xdr:cNvPr id="16" name="TextBox 15">
          <a:hlinkClick xmlns:r="http://schemas.openxmlformats.org/officeDocument/2006/relationships" r:id="rId10"/>
        </xdr:cNvPr>
        <xdr:cNvSpPr txBox="1"/>
      </xdr:nvSpPr>
      <xdr:spPr>
        <a:xfrm>
          <a:off x="337457" y="13683343"/>
          <a:ext cx="7162800" cy="2155371"/>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US" sz="1100" b="1"/>
            <a:t>Source:</a:t>
          </a:r>
          <a:r>
            <a:rPr lang="en-US" sz="1100" b="0"/>
            <a:t>  Principal Aquifers of the 48 Conterminous United States, Hawaii,</a:t>
          </a:r>
          <a:r>
            <a:rPr lang="en-US" sz="1100" b="0" baseline="0"/>
            <a:t> Puerto Rico, and the U.S. Virgin Islands   </a:t>
          </a:r>
          <a:r>
            <a:rPr lang="en-US" sz="1100" b="1" i="1" baseline="0">
              <a:solidFill>
                <a:schemeClr val="accent6">
                  <a:lumMod val="50000"/>
                </a:schemeClr>
              </a:solidFill>
            </a:rPr>
            <a:t>Labeled in data as US Aquifers</a:t>
          </a:r>
        </a:p>
        <a:p>
          <a:endParaRPr lang="en-US" sz="1100" b="1" i="1" baseline="0">
            <a:solidFill>
              <a:schemeClr val="accent6">
                <a:lumMod val="50000"/>
              </a:schemeClr>
            </a:solidFill>
          </a:endParaRPr>
        </a:p>
        <a:p>
          <a:r>
            <a:rPr lang="en-US" sz="1100" b="1" i="0" baseline="0">
              <a:solidFill>
                <a:sysClr val="windowText" lastClr="000000"/>
              </a:solidFill>
            </a:rPr>
            <a:t>Website</a:t>
          </a:r>
          <a:r>
            <a:rPr lang="en-US" sz="1100" b="0" i="0" baseline="0">
              <a:solidFill>
                <a:sysClr val="windowText" lastClr="000000"/>
              </a:solidFill>
            </a:rPr>
            <a:t>:  http://water.usgs.gov/GIS/metadata/usgswrd/XML/aquifers_us.xml</a:t>
          </a:r>
        </a:p>
        <a:p>
          <a:endParaRPr lang="en-US" sz="1100" b="0" i="0" baseline="0">
            <a:solidFill>
              <a:sysClr val="windowText" lastClr="000000"/>
            </a:solidFill>
          </a:endParaRPr>
        </a:p>
        <a:p>
          <a:r>
            <a:rPr lang="en-US" sz="1100" b="1" i="0" baseline="0">
              <a:solidFill>
                <a:sysClr val="windowText" lastClr="000000"/>
              </a:solidFill>
            </a:rPr>
            <a:t>Link:</a:t>
          </a:r>
          <a:r>
            <a:rPr lang="en-US" sz="1100" b="0" i="0" baseline="0">
              <a:solidFill>
                <a:sysClr val="windowText" lastClr="000000"/>
              </a:solidFill>
            </a:rPr>
            <a:t> </a:t>
          </a:r>
          <a:r>
            <a:rPr lang="en-US" sz="1100" b="0" i="1" baseline="0">
              <a:solidFill>
                <a:sysClr val="windowText" lastClr="000000"/>
              </a:solidFill>
            </a:rPr>
            <a:t>Click anywhere in this box to connect to source</a:t>
          </a:r>
          <a:endParaRPr lang="en-US" sz="1100" b="1" i="0" baseline="0">
            <a:solidFill>
              <a:sysClr val="windowText" lastClr="000000"/>
            </a:solidFill>
          </a:endParaRPr>
        </a:p>
        <a:p>
          <a:endParaRPr lang="en-US" sz="1100" b="0" i="0" baseline="0">
            <a:solidFill>
              <a:schemeClr val="accent6">
                <a:lumMod val="50000"/>
              </a:schemeClr>
            </a:solidFill>
          </a:endParaRPr>
        </a:p>
        <a:p>
          <a:r>
            <a:rPr lang="en-US" sz="1100" b="1">
              <a:solidFill>
                <a:sysClr val="windowText" lastClr="000000"/>
              </a:solidFill>
            </a:rPr>
            <a:t>Description</a:t>
          </a:r>
          <a:r>
            <a:rPr lang="en-US" sz="1100" b="1" baseline="0">
              <a:solidFill>
                <a:sysClr val="windowText" lastClr="000000"/>
              </a:solidFill>
            </a:rPr>
            <a:t> of Source:</a:t>
          </a:r>
          <a:r>
            <a:rPr lang="en-US" sz="1100" b="0" baseline="0">
              <a:solidFill>
                <a:sysClr val="windowText" lastClr="000000"/>
              </a:solidFill>
            </a:rPr>
            <a:t>  From metadata: "This map layer contains the shallowest principal aquifers of the conterminous United States, Hawaii, Puerto Rico, and the U.S. Virgin Islands, portrayed as polygons.  The map layer was developed as part of the effort to produce the maps published at 1:2,500,000 in the printed series 'Ground Water Atlas of the United States'.  The published maps contain base and cultural features not included in these data.  This is a replacement for the July 1998 map layer called Principal Aquifers of the 48 Conterminous United States."</a:t>
          </a:r>
          <a:endParaRPr lang="en-US" sz="1100" b="1">
            <a:solidFill>
              <a:sysClr val="windowText" lastClr="000000"/>
            </a:solidFill>
          </a:endParaRPr>
        </a:p>
      </xdr:txBody>
    </xdr:sp>
    <xdr:clientData/>
  </xdr:twoCellAnchor>
  <xdr:twoCellAnchor>
    <xdr:from>
      <xdr:col>26</xdr:col>
      <xdr:colOff>141515</xdr:colOff>
      <xdr:row>2</xdr:row>
      <xdr:rowOff>87086</xdr:rowOff>
    </xdr:from>
    <xdr:to>
      <xdr:col>38</xdr:col>
      <xdr:colOff>11975</xdr:colOff>
      <xdr:row>18</xdr:row>
      <xdr:rowOff>43543</xdr:rowOff>
    </xdr:to>
    <xdr:sp macro="" textlink="">
      <xdr:nvSpPr>
        <xdr:cNvPr id="18" name="TextBox 17">
          <a:hlinkClick xmlns:r="http://schemas.openxmlformats.org/officeDocument/2006/relationships" r:id="rId11"/>
        </xdr:cNvPr>
        <xdr:cNvSpPr txBox="1"/>
      </xdr:nvSpPr>
      <xdr:spPr>
        <a:xfrm>
          <a:off x="15991115" y="511629"/>
          <a:ext cx="7185660" cy="2917371"/>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a:t>
          </a:r>
          <a:r>
            <a:rPr lang="en-US" sz="1100" b="0"/>
            <a:t> Green River</a:t>
          </a:r>
          <a:r>
            <a:rPr lang="en-US" sz="1100" b="0" baseline="0"/>
            <a:t> Basin Irrigated Lands from 1998 Satellite Photography  </a:t>
          </a:r>
          <a:r>
            <a:rPr lang="en-US" sz="1100" b="1" i="1" baseline="0">
              <a:solidFill>
                <a:schemeClr val="accent6">
                  <a:lumMod val="50000"/>
                </a:schemeClr>
              </a:solidFill>
              <a:effectLst/>
              <a:latin typeface="+mn-lt"/>
              <a:ea typeface="+mn-ea"/>
              <a:cs typeface="+mn-cs"/>
            </a:rPr>
            <a:t>Labeled in data as Green Irrigated</a:t>
          </a:r>
        </a:p>
        <a:p>
          <a:pPr marL="0" marR="0" indent="0" defTabSz="914400" eaLnBrk="1" fontAlgn="auto" latinLnBrk="0" hangingPunct="1">
            <a:lnSpc>
              <a:spcPct val="100000"/>
            </a:lnSpc>
            <a:spcBef>
              <a:spcPts val="0"/>
            </a:spcBef>
            <a:spcAft>
              <a:spcPts val="0"/>
            </a:spcAft>
            <a:buClrTx/>
            <a:buSzTx/>
            <a:buFontTx/>
            <a:buNone/>
            <a:tabLst/>
            <a:defRPr/>
          </a:pPr>
          <a:endParaRPr lang="en-US" sz="1100" b="0" baseline="0"/>
        </a:p>
        <a:p>
          <a:r>
            <a:rPr lang="en-US" sz="1100" b="1" baseline="0"/>
            <a:t>Website:</a:t>
          </a:r>
          <a:r>
            <a:rPr lang="en-US" sz="1100" b="0" baseline="0"/>
            <a:t> http://waterplan.state.wy.us/plan/green/2001/gis/gis.html</a:t>
          </a:r>
        </a:p>
        <a:p>
          <a:endParaRPr lang="en-US" sz="1100" b="0" baseline="0"/>
        </a:p>
        <a:p>
          <a:r>
            <a:rPr lang="en-US" sz="1100" b="1" baseline="0"/>
            <a:t>Link:</a:t>
          </a:r>
          <a:r>
            <a:rPr lang="en-US" sz="1100" b="0" baseline="0"/>
            <a:t> </a:t>
          </a:r>
          <a:r>
            <a:rPr lang="en-US" sz="1100" b="0" i="1" baseline="0"/>
            <a:t>Click anywhere in this box to connect to source.</a:t>
          </a:r>
          <a:endParaRPr lang="en-US" sz="1100" b="1" baseline="0"/>
        </a:p>
        <a:p>
          <a:endParaRPr lang="en-US" sz="1100" b="0" baseline="0"/>
        </a:p>
        <a:p>
          <a:r>
            <a:rPr lang="en-US" sz="1100" b="1" baseline="0"/>
            <a:t>Description of Source:</a:t>
          </a:r>
          <a:r>
            <a:rPr lang="en-US" sz="1100" b="0" baseline="0"/>
            <a:t> From the metadata:"  This data set is a polygon coverage.  It only contains irrigated acreage in the Green River, Little Snake, and Great Divide basin within Wyoming.  The initial interpretation of irrigated lands due to the works of man as taken from 1982 and 1983 aerial infra-red photos.  The interpretation was then revised with 1999 infra-red satellite photography.  Upon completion of digitizing these areas, State Engineer personnel provided comments for proposed alterations to the delineation.  The data structure for this data set is based on graphy theory, in which a two-dimensional diagram is expressed as a set of spatial objects in a manner that explicitly expresses logical relationships.  Applied to a map, this concept is used to encode the spatial relationships between the objects, including such concepts as adjacency and connectivity between objects.  A topologically structured data file can support graphic applications, as well as computations and analyses involving the spatial objects and their spatial relationships.  Irrigated lands and sub-irrigated lands are differentiated."</a:t>
          </a:r>
          <a:endParaRPr 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19</xdr:col>
      <xdr:colOff>7620</xdr:colOff>
      <xdr:row>33</xdr:row>
      <xdr:rowOff>144780</xdr:rowOff>
    </xdr:to>
    <xdr:grpSp>
      <xdr:nvGrpSpPr>
        <xdr:cNvPr id="2" name="Group 1"/>
        <xdr:cNvGrpSpPr/>
      </xdr:nvGrpSpPr>
      <xdr:grpSpPr>
        <a:xfrm>
          <a:off x="609600" y="601980"/>
          <a:ext cx="10980420" cy="5631180"/>
          <a:chOff x="358140" y="731520"/>
          <a:chExt cx="10980420" cy="5631180"/>
        </a:xfrm>
      </xdr:grpSpPr>
      <xdr:sp macro="" textlink="">
        <xdr:nvSpPr>
          <xdr:cNvPr id="3" name="Rounded Rectangle 2"/>
          <xdr:cNvSpPr/>
        </xdr:nvSpPr>
        <xdr:spPr>
          <a:xfrm>
            <a:off x="358140" y="731520"/>
            <a:ext cx="5239512" cy="549402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100" b="1"/>
              <a:t>Physical Supply</a:t>
            </a:r>
          </a:p>
          <a:p>
            <a:pPr algn="l"/>
            <a:endParaRPr lang="en-US" sz="1100" b="0"/>
          </a:p>
        </xdr:txBody>
      </xdr:sp>
      <xdr:pic>
        <xdr:nvPicPr>
          <xdr:cNvPr id="4"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440" y="1234440"/>
            <a:ext cx="4215217" cy="512826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Rounded Rectangle 4"/>
          <xdr:cNvSpPr/>
        </xdr:nvSpPr>
        <xdr:spPr>
          <a:xfrm>
            <a:off x="6096000" y="746760"/>
            <a:ext cx="5242560" cy="5495544"/>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400" b="1"/>
              <a:t>Physical Supply</a:t>
            </a:r>
          </a:p>
          <a:p>
            <a:pPr algn="l"/>
            <a:r>
              <a:rPr lang="en-US" sz="1400" b="0"/>
              <a:t>1.  NRCS HUC</a:t>
            </a:r>
            <a:r>
              <a:rPr lang="en-US" sz="1400" b="0" baseline="0"/>
              <a:t> 8, USGS Elevation and USGS streamgages were added to an ArcMap dataframe.  The elevation tiles were mosaiced into 1 raster file using the mosaic tool and the streamgages were represented as points using the latitudes and longitudes provided in the spreadsheet.</a:t>
            </a:r>
          </a:p>
          <a:p>
            <a:pPr algn="l"/>
            <a:endParaRPr lang="en-US" sz="1400" b="0" baseline="0"/>
          </a:p>
          <a:p>
            <a:pPr algn="l"/>
            <a:r>
              <a:rPr lang="en-US" sz="1400" b="0" baseline="0"/>
              <a:t>2.  Visual analysis was used to determine which streamgage best represented a watershed.  The streamgages selected are those found on or near large tributaries and are closest to the terminus or end point of a watershed.  This is point where the water leaves the HUC and either enters into another, or terminates in a body of water such as an ocean or lake.  There are a few exceptions to this rule in which the watersheds appear to be isolated and do not have an end with a destination.  This usually results in a lake or playa (dry lake) appearing in the lowest elevations of the HUC.</a:t>
            </a:r>
          </a:p>
          <a:p>
            <a:pPr algn="l"/>
            <a:endParaRPr lang="en-US" sz="1400" b="0" baseline="0"/>
          </a:p>
          <a:p>
            <a:pPr algn="l"/>
            <a:r>
              <a:rPr lang="en-US" sz="1400" b="0" baseline="0"/>
              <a:t>3.  The streamflow values and selected percentiles are provided in cubic feet per second (cfs) in the original data.  These values were converted to acre-feet per year (AFY).</a:t>
            </a:r>
            <a:endParaRPr lang="en-US" sz="1400" b="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542925</xdr:colOff>
      <xdr:row>79</xdr:row>
      <xdr:rowOff>25400</xdr:rowOff>
    </xdr:from>
    <xdr:to>
      <xdr:col>186</xdr:col>
      <xdr:colOff>457200</xdr:colOff>
      <xdr:row>177</xdr:row>
      <xdr:rowOff>0</xdr:rowOff>
    </xdr:to>
    <xdr:sp macro="" textlink="">
      <xdr:nvSpPr>
        <xdr:cNvPr id="23" name="Rounded Rectangle 22"/>
        <xdr:cNvSpPr/>
      </xdr:nvSpPr>
      <xdr:spPr>
        <a:xfrm>
          <a:off x="1152525" y="12141200"/>
          <a:ext cx="112690275" cy="1490980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100" b="1" u="sng"/>
            <a:t>Current</a:t>
          </a:r>
          <a:r>
            <a:rPr lang="en-US" sz="1100" b="1" u="sng" baseline="0"/>
            <a:t> M&amp;I</a:t>
          </a:r>
          <a:endParaRPr lang="en-US" sz="1100" b="1" u="sng"/>
        </a:p>
      </xdr:txBody>
    </xdr:sp>
    <xdr:clientData/>
  </xdr:twoCellAnchor>
  <xdr:twoCellAnchor>
    <xdr:from>
      <xdr:col>18</xdr:col>
      <xdr:colOff>148772</xdr:colOff>
      <xdr:row>89</xdr:row>
      <xdr:rowOff>48986</xdr:rowOff>
    </xdr:from>
    <xdr:to>
      <xdr:col>48</xdr:col>
      <xdr:colOff>206829</xdr:colOff>
      <xdr:row>160</xdr:row>
      <xdr:rowOff>163286</xdr:rowOff>
    </xdr:to>
    <xdr:grpSp>
      <xdr:nvGrpSpPr>
        <xdr:cNvPr id="42" name="Group 41"/>
        <xdr:cNvGrpSpPr/>
      </xdr:nvGrpSpPr>
      <xdr:grpSpPr>
        <a:xfrm>
          <a:off x="11121572" y="15923986"/>
          <a:ext cx="18346057" cy="12738100"/>
          <a:chOff x="2116363" y="18315215"/>
          <a:chExt cx="18427700" cy="13639800"/>
        </a:xfrm>
      </xdr:grpSpPr>
      <xdr:sp macro="" textlink="">
        <xdr:nvSpPr>
          <xdr:cNvPr id="5" name="Rounded Rectangle 4"/>
          <xdr:cNvSpPr/>
        </xdr:nvSpPr>
        <xdr:spPr>
          <a:xfrm>
            <a:off x="2116363" y="18315215"/>
            <a:ext cx="18427700" cy="136398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Municipal</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3" name="Rounded Rectangle 2"/>
          <xdr:cNvSpPr/>
        </xdr:nvSpPr>
        <xdr:spPr>
          <a:xfrm>
            <a:off x="2617536" y="19813274"/>
            <a:ext cx="1904955" cy="597040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baseline="0"/>
              <a:t>Wind/Big Horn Basin</a:t>
            </a:r>
            <a:endParaRPr lang="en-US" sz="1200" b="0" u="sng" baseline="0"/>
          </a:p>
          <a:p>
            <a:pPr lvl="0" algn="l"/>
            <a:r>
              <a:rPr lang="en-US" sz="1100" b="0" baseline="0"/>
              <a:t>a.  Google and ArcMap were used to determine the location and HUC of each water user listed in the WB Municipal &amp; Domestic memorandum.</a:t>
            </a:r>
          </a:p>
          <a:p>
            <a:pPr lvl="0" algn="l"/>
            <a:endParaRPr lang="en-US" sz="1100" b="0" baseline="0"/>
          </a:p>
          <a:p>
            <a:pPr lvl="0" algn="l"/>
            <a:r>
              <a:rPr lang="en-US" sz="1100" b="0" baseline="0"/>
              <a:t>b.  The withdrawals were reported originally in gallons per day.  The conversion was made to acre-feet per year.</a:t>
            </a:r>
          </a:p>
          <a:p>
            <a:pPr lvl="0" algn="l"/>
            <a:endParaRPr lang="en-US" sz="1100" b="0" baseline="0"/>
          </a:p>
          <a:p>
            <a:pPr lvl="0" algn="l"/>
            <a:r>
              <a:rPr lang="en-US" sz="1100" b="0" baseline="0"/>
              <a:t>c.  Consumptive use values were calculated using the general estimate of 41% as reported in the  technical memorandum.</a:t>
            </a:r>
          </a:p>
          <a:p>
            <a:pPr lvl="0" algn="l"/>
            <a:endParaRPr lang="en-US" sz="1100" b="0" baseline="0"/>
          </a:p>
          <a:p>
            <a:pPr lvl="0" algn="l"/>
            <a:r>
              <a:rPr lang="en-US" sz="1100" b="0" baseline="0"/>
              <a:t>d.  Lastly, the values were aggregated by HUC 8.</a:t>
            </a:r>
          </a:p>
        </xdr:txBody>
      </xdr:sp>
      <xdr:sp macro="" textlink="">
        <xdr:nvSpPr>
          <xdr:cNvPr id="6" name="Rounded Rectangle 5"/>
          <xdr:cNvSpPr/>
        </xdr:nvSpPr>
        <xdr:spPr>
          <a:xfrm>
            <a:off x="5187388" y="19813274"/>
            <a:ext cx="1910306" cy="864493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Snake/Salt River Basin</a:t>
            </a:r>
          </a:p>
          <a:p>
            <a:pPr algn="l"/>
            <a:r>
              <a:rPr lang="en-US" sz="1100" b="0" u="none" baseline="0"/>
              <a:t>a.  Google and ArcMap were used to determine the location and HUC of each water user listed in the SS Municipal Technical memorandum.</a:t>
            </a:r>
          </a:p>
          <a:p>
            <a:pPr algn="l"/>
            <a:endParaRPr lang="en-US" sz="1100" b="0" u="none" baseline="0"/>
          </a:p>
          <a:p>
            <a:pPr algn="l"/>
            <a:r>
              <a:rPr lang="en-US" sz="1100" b="0" u="none" baseline="0"/>
              <a:t>b.  The population served and the gallons per capita per day listed in the memorandum were then used to determine gallons per day, which was then converted to acre-feet per year.</a:t>
            </a:r>
          </a:p>
          <a:p>
            <a:pPr algn="l"/>
            <a:endParaRPr lang="en-US" sz="1100" b="0" u="none" baseline="0"/>
          </a:p>
          <a:p>
            <a:pPr algn="l"/>
            <a:r>
              <a:rPr lang="en-US" sz="1100" b="0" u="none" baseline="0"/>
              <a:t>c.  Consumptive use percentages were reported in the SS Future Demand memorandum by county.  These percentages were applied to the use by county and location.</a:t>
            </a:r>
          </a:p>
          <a:p>
            <a:pPr algn="l"/>
            <a:endParaRPr lang="en-US" sz="1100" b="0" u="none" baseline="0"/>
          </a:p>
          <a:p>
            <a:pPr algn="l"/>
            <a:r>
              <a:rPr lang="en-US" sz="1100" b="0" u="none" baseline="0"/>
              <a:t>d. Since the original population and use data in SS Municipal are from 2002, the population growth rate from 2000 to 2010 using  2000 Population and USCB 2010 Population was calculated.</a:t>
            </a:r>
          </a:p>
          <a:p>
            <a:pPr algn="l"/>
            <a:endParaRPr lang="en-US" sz="1100" b="0" u="none" baseline="0"/>
          </a:p>
          <a:p>
            <a:pPr algn="l"/>
            <a:r>
              <a:rPr lang="en-US" sz="1100" b="0" u="none" baseline="0"/>
              <a:t>e.  This growth rate was applied to the 2002 estimated consumptive use in acre-feet per year to obtain the 2010 consumptive use in acre-feet per year.</a:t>
            </a:r>
          </a:p>
          <a:p>
            <a:pPr algn="l"/>
            <a:endParaRPr lang="en-US" sz="1100" b="0" u="none" baseline="0"/>
          </a:p>
          <a:p>
            <a:pPr algn="l"/>
            <a:r>
              <a:rPr lang="en-US" sz="1100" b="0" u="none" baseline="0"/>
              <a:t>f.  Lastly, the values were aggregated by HUC 8.</a:t>
            </a:r>
          </a:p>
        </xdr:txBody>
      </xdr:sp>
      <xdr:sp macro="" textlink="">
        <xdr:nvSpPr>
          <xdr:cNvPr id="7" name="Rounded Rectangle 6"/>
          <xdr:cNvSpPr/>
        </xdr:nvSpPr>
        <xdr:spPr>
          <a:xfrm>
            <a:off x="7762590" y="19813274"/>
            <a:ext cx="1910306" cy="6649955"/>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Powder/Tongue Basin</a:t>
            </a:r>
          </a:p>
          <a:p>
            <a:pPr algn="l"/>
            <a:r>
              <a:rPr lang="en-US" sz="1100" b="0" u="none" baseline="0"/>
              <a:t>a.   Google and ArcMap were used to determine the location and HUC of each water user listed in the PT Municipal Technical Memorandum.</a:t>
            </a:r>
          </a:p>
          <a:p>
            <a:pPr algn="l"/>
            <a:endParaRPr lang="en-US" sz="1100" b="0" u="none" baseline="0"/>
          </a:p>
          <a:p>
            <a:pPr algn="l"/>
            <a:r>
              <a:rPr lang="en-US" sz="1100" b="0" u="none" baseline="0"/>
              <a:t>b.  The listed depletions (considered to be consumptive use) were reported in gallons per day.  The conversion was made to acre-feet per year.</a:t>
            </a:r>
          </a:p>
          <a:p>
            <a:pPr algn="l"/>
            <a:endParaRPr lang="en-US" sz="1100" b="0" u="none" baseline="0"/>
          </a:p>
          <a:p>
            <a:pPr algn="l"/>
            <a:r>
              <a:rPr lang="en-US" sz="1100" b="0" u="none" baseline="0"/>
              <a:t>c.  Since the original water use data in the PT Municipal memorandum is from 2002, the population growth rate from 2000 to 2010 using  2000  and 2010 USCB poulation was calculated.</a:t>
            </a:r>
          </a:p>
          <a:p>
            <a:pPr algn="l"/>
            <a:endParaRPr lang="en-US" sz="1100" b="0" u="none" baseline="0"/>
          </a:p>
          <a:p>
            <a:pPr algn="l"/>
            <a:r>
              <a:rPr lang="en-US" sz="1100" b="0" u="none" baseline="0"/>
              <a:t>d.  This growth rate was applied to the 2002 estimated deptions in acre-feet per year to obtain the 2010 depletions in acre-feet per year.</a:t>
            </a:r>
          </a:p>
          <a:p>
            <a:pPr algn="l"/>
            <a:endParaRPr lang="en-US" sz="1100" b="0" u="none" baseline="0"/>
          </a:p>
          <a:p>
            <a:pPr algn="l"/>
            <a:r>
              <a:rPr lang="en-US" sz="1100" b="0" u="none" baseline="0"/>
              <a:t>e.  Lastly, the values were aggregated by HUC 8.</a:t>
            </a:r>
          </a:p>
        </xdr:txBody>
      </xdr:sp>
      <xdr:sp macro="" textlink="">
        <xdr:nvSpPr>
          <xdr:cNvPr id="8" name="Rounded Rectangle 7"/>
          <xdr:cNvSpPr/>
        </xdr:nvSpPr>
        <xdr:spPr>
          <a:xfrm>
            <a:off x="10337793" y="19813274"/>
            <a:ext cx="1910306" cy="11996042"/>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200" b="1" u="sng" baseline="0"/>
              <a:t>Platte River Basin</a:t>
            </a:r>
          </a:p>
          <a:p>
            <a:pPr algn="l"/>
            <a:r>
              <a:rPr lang="en-US" sz="1100" b="0" u="none" baseline="0"/>
              <a:t>a.   Google and ArcMap were used to determine the location and HUC of each water user listed in the Platte Municipal &amp; Domestic Technical Memorandum.</a:t>
            </a:r>
          </a:p>
          <a:p>
            <a:pPr algn="l"/>
            <a:endParaRPr lang="en-US" sz="1100" b="0" u="none" baseline="0"/>
          </a:p>
          <a:p>
            <a:pPr algn="l"/>
            <a:r>
              <a:rPr lang="en-US" sz="1100" b="0" u="none" baseline="0"/>
              <a:t>b.  The withdrawals were reported originally in gallons per day.  The conversion was made to acre-feet per year.</a:t>
            </a:r>
          </a:p>
          <a:p>
            <a:pPr algn="l"/>
            <a:endParaRPr lang="en-US" sz="1100" b="0" u="none" baseline="0"/>
          </a:p>
          <a:p>
            <a:pPr algn="l"/>
            <a:r>
              <a:rPr lang="en-US" sz="1100" b="0" u="none" baseline="0"/>
              <a:t>c.  Consumptive use values were calculated  in the Platte Municipal &amp; Domestic memorandum and the Platte Future Demand memorandum.  For the towns of Cheyenne, Glenrock, Laramie, Torrington and Wheatland, estimated consumptive use is given.  The consumptive use for the remaining areas was calculated using the Exhibits in the Future use memorandum.  There are 6 Exhibits for each Subbasin, 2 High scenario (diversion and consumptive use), 2 Mid scenario (diversion and consumptive use) and 2 Low scenario (diversion and consumptive use).  The ratio of consumptive use to diversion was calculated for each subbasin.  The resulting decimals were applied to the locations in their respective subbasins.</a:t>
            </a:r>
          </a:p>
          <a:p>
            <a:pPr algn="l"/>
            <a:endParaRPr lang="en-US" sz="1100" b="0" u="none" baseline="0"/>
          </a:p>
          <a:p>
            <a:pPr algn="l"/>
            <a:r>
              <a:rPr lang="en-US" sz="1100" b="0" u="none" baseline="0"/>
              <a:t>d.  Since the original water use data in the Platte Municipal &amp; Domestic memorandum is from 2005. the population growth rate from 2000 to 2010 using the 2000 and 2010 USCB population block groups was used to estimate 2010 water use.</a:t>
            </a:r>
          </a:p>
          <a:p>
            <a:pPr algn="l"/>
            <a:endParaRPr lang="en-US" sz="1100" b="0" u="none" baseline="0"/>
          </a:p>
          <a:p>
            <a:pPr algn="l"/>
            <a:r>
              <a:rPr lang="en-US" sz="1100" b="0" u="none" baseline="0"/>
              <a:t>e.  This growth rate was applied to the 2005 water use data to obtain estimates of 2010 water use in acre-feet per year.</a:t>
            </a:r>
          </a:p>
          <a:p>
            <a:pPr algn="l"/>
            <a:endParaRPr lang="en-US" sz="1100" b="0" u="none" baseline="0"/>
          </a:p>
          <a:p>
            <a:pPr algn="l"/>
            <a:r>
              <a:rPr lang="en-US" sz="1100" b="0" u="none" baseline="0"/>
              <a:t>f.  Lastly, the values were aggregated by HUC 8.</a:t>
            </a:r>
          </a:p>
        </xdr:txBody>
      </xdr:sp>
      <xdr:sp macro="" textlink="">
        <xdr:nvSpPr>
          <xdr:cNvPr id="10" name="Rounded Rectangle 9"/>
          <xdr:cNvSpPr/>
        </xdr:nvSpPr>
        <xdr:spPr>
          <a:xfrm>
            <a:off x="12912995" y="19813274"/>
            <a:ext cx="1910306" cy="923894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200" b="1" u="sng" baseline="0"/>
              <a:t>Northeast Basin</a:t>
            </a:r>
            <a:endParaRPr lang="en-US" sz="1200" b="0" u="sng" baseline="0"/>
          </a:p>
          <a:p>
            <a:pPr lvl="0" algn="l"/>
            <a:r>
              <a:rPr lang="en-US" sz="1100" b="0" baseline="0"/>
              <a:t>a.  Google and ArcMap were used to determine the location  and HUC of each water user listed in the NE Municipal Technical Memorandum.</a:t>
            </a:r>
          </a:p>
          <a:p>
            <a:pPr lvl="0" algn="l"/>
            <a:endParaRPr lang="en-US" sz="1100" b="0" baseline="0"/>
          </a:p>
          <a:p>
            <a:pPr lvl="0" algn="l"/>
            <a:r>
              <a:rPr lang="en-US" sz="1100" b="0" baseline="0"/>
              <a:t>b.  The withdrawals were reported originally in gallons per day.  The conversion was made to acre-feet per year.</a:t>
            </a:r>
          </a:p>
          <a:p>
            <a:pPr lvl="0" algn="l"/>
            <a:endParaRPr lang="en-US" sz="1100" b="0" baseline="0"/>
          </a:p>
          <a:p>
            <a:pPr lvl="0" algn="l"/>
            <a:r>
              <a:rPr lang="en-US" sz="1100" b="0" baseline="0"/>
              <a:t>c.  Consumptive use is not estimated by any percentage.  In the Technical Memorandum - Municipal Water Use for the Northeast basin, the wastewater returns are estimated and supplied for some areas but not all (in addition, the return flows are not very large).  Therefore, it will just be assumed that withdrawal is equal to consumptive use.</a:t>
            </a:r>
          </a:p>
          <a:p>
            <a:pPr lvl="0" algn="l"/>
            <a:endParaRPr lang="en-US" sz="1100" b="0" baseline="0"/>
          </a:p>
          <a:p>
            <a:pPr lvl="0" algn="l"/>
            <a:r>
              <a:rPr lang="en-US" sz="1100" b="0" baseline="0"/>
              <a:t>d.  Since the original water use data in the NE Municiapl memorandum is from 2002, the populations growth rate from 2000 to 2010 using the 2000 and 2010 USCB population blocks groups was used to estimate 2010 water use.</a:t>
            </a:r>
          </a:p>
          <a:p>
            <a:pPr lvl="0" algn="l"/>
            <a:endParaRPr lang="en-US" sz="1100" b="0" baseline="0"/>
          </a:p>
          <a:p>
            <a:pPr lvl="0" algn="l"/>
            <a:r>
              <a:rPr lang="en-US" sz="1100" b="0" baseline="0"/>
              <a:t>e.  This growth rate was applied to the 2002 water use data to obtain estimates of 2010 water use in acre-feet per year.</a:t>
            </a:r>
          </a:p>
          <a:p>
            <a:pPr lvl="0" algn="l"/>
            <a:endParaRPr lang="en-US" sz="1100" b="0" baseline="0"/>
          </a:p>
          <a:p>
            <a:pPr lvl="0" algn="l"/>
            <a:r>
              <a:rPr lang="en-US" sz="1100" b="0" baseline="0"/>
              <a:t>f.  Lastly, the values were aggregated by HUC 8.</a:t>
            </a:r>
          </a:p>
        </xdr:txBody>
      </xdr:sp>
      <xdr:sp macro="" textlink="">
        <xdr:nvSpPr>
          <xdr:cNvPr id="11" name="Rounded Rectangle 10"/>
          <xdr:cNvSpPr/>
        </xdr:nvSpPr>
        <xdr:spPr>
          <a:xfrm>
            <a:off x="15488197" y="19813274"/>
            <a:ext cx="1910306" cy="3466961"/>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Green River Basin</a:t>
            </a:r>
          </a:p>
          <a:p>
            <a:pPr algn="l"/>
            <a:r>
              <a:rPr lang="en-US" sz="1100" b="0" u="none" baseline="0"/>
              <a:t>a.   Google and ArcMap were used to detemine the location and HUC of each water user listed in the Green Municipal Technical Memorandum.</a:t>
            </a:r>
          </a:p>
          <a:p>
            <a:pPr algn="l"/>
            <a:endParaRPr lang="en-US" sz="1100" b="0" u="none" baseline="0"/>
          </a:p>
          <a:p>
            <a:pPr algn="l"/>
            <a:r>
              <a:rPr lang="en-US" sz="1100" b="0" u="none" baseline="0"/>
              <a:t>b. The listed depletions (considered to be consumptive use) were reported in acre-feet per year so no conversion was necessary.  The values were aggregated by HUC 8.</a:t>
            </a:r>
          </a:p>
        </xdr:txBody>
      </xdr:sp>
      <xdr:sp macro="" textlink="">
        <xdr:nvSpPr>
          <xdr:cNvPr id="12" name="Rounded Rectangle 11"/>
          <xdr:cNvSpPr/>
        </xdr:nvSpPr>
        <xdr:spPr>
          <a:xfrm>
            <a:off x="18063399" y="19813274"/>
            <a:ext cx="1910306" cy="7894014"/>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Bear River Basin</a:t>
            </a:r>
          </a:p>
          <a:p>
            <a:pPr algn="l"/>
            <a:r>
              <a:rPr lang="en-US" sz="1100" b="0" u="none" baseline="0"/>
              <a:t>a.   Google and ArcMap were used to determined the location and HUC of the towns of Cokeville and Evanston listed in the Bear Municipal Cokeville and Bear Municipal Evanston Technical memorandums.</a:t>
            </a:r>
          </a:p>
          <a:p>
            <a:pPr algn="l"/>
            <a:endParaRPr lang="en-US" sz="1100" b="0" u="none" baseline="0"/>
          </a:p>
          <a:p>
            <a:pPr algn="l"/>
            <a:r>
              <a:rPr lang="en-US" sz="1100" b="0" u="none" baseline="0"/>
              <a:t>b.  It is assumed that the withdrawals reported are equal to the consumptive use. In the Bear Municipal Evanston Technical Memorandum, the estimated water use is reported from the wastewater treatment plant.  It is assumed that the returns flows have already been calculated in.</a:t>
            </a:r>
          </a:p>
          <a:p>
            <a:pPr algn="l"/>
            <a:endParaRPr lang="en-US" sz="1100" b="0" u="none" baseline="0"/>
          </a:p>
          <a:p>
            <a:pPr algn="l"/>
            <a:r>
              <a:rPr lang="en-US" sz="1100" b="0" u="none" baseline="0"/>
              <a:t>c.  Since the original water use data in the Bear Municipal Cokeville and Bear Municipal Evanston technical memorandums is from 2000, the population growth rate from 2000 to 2010 using the 2000 and 2010 USCB population block groups was calculated.</a:t>
            </a:r>
          </a:p>
          <a:p>
            <a:pPr algn="l"/>
            <a:endParaRPr lang="en-US" sz="1100" b="0" u="none" baseline="0"/>
          </a:p>
          <a:p>
            <a:pPr algn="l"/>
            <a:r>
              <a:rPr lang="en-US" sz="1100" b="0" u="none" baseline="0"/>
              <a:t>d.  Lastly, this growth rate was applied to the 2000 consumptive use for each of the 2 locations to obtain estimated 2010 consumptive use in acre-feet per year.</a:t>
            </a:r>
          </a:p>
        </xdr:txBody>
      </xdr:sp>
    </xdr:grpSp>
    <xdr:clientData/>
  </xdr:twoCellAnchor>
  <xdr:twoCellAnchor>
    <xdr:from>
      <xdr:col>79</xdr:col>
      <xdr:colOff>223156</xdr:colOff>
      <xdr:row>89</xdr:row>
      <xdr:rowOff>48986</xdr:rowOff>
    </xdr:from>
    <xdr:to>
      <xdr:col>109</xdr:col>
      <xdr:colOff>281214</xdr:colOff>
      <xdr:row>160</xdr:row>
      <xdr:rowOff>163969</xdr:rowOff>
    </xdr:to>
    <xdr:grpSp>
      <xdr:nvGrpSpPr>
        <xdr:cNvPr id="25" name="Group 24"/>
        <xdr:cNvGrpSpPr/>
      </xdr:nvGrpSpPr>
      <xdr:grpSpPr>
        <a:xfrm>
          <a:off x="48381556" y="15923986"/>
          <a:ext cx="18346058" cy="12738783"/>
          <a:chOff x="20949556" y="18149206"/>
          <a:chExt cx="18346058" cy="13639800"/>
        </a:xfrm>
      </xdr:grpSpPr>
      <xdr:sp macro="" textlink="">
        <xdr:nvSpPr>
          <xdr:cNvPr id="34" name="Rounded Rectangle 33"/>
          <xdr:cNvSpPr/>
        </xdr:nvSpPr>
        <xdr:spPr>
          <a:xfrm>
            <a:off x="20949556" y="18149206"/>
            <a:ext cx="18346058" cy="136398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Domestic</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35" name="Rounded Rectangle 34"/>
          <xdr:cNvSpPr/>
        </xdr:nvSpPr>
        <xdr:spPr>
          <a:xfrm>
            <a:off x="21543259" y="19806751"/>
            <a:ext cx="1896791" cy="8733293"/>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baseline="0"/>
              <a:t>Wind/Big Horn Basin</a:t>
            </a:r>
            <a:endParaRPr lang="en-US" sz="1200" b="0" u="sng" baseline="0"/>
          </a:p>
          <a:p>
            <a:pPr lvl="0" algn="l"/>
            <a:r>
              <a:rPr lang="en-US" sz="1100" b="0" baseline="0"/>
              <a:t>a.  ArcMap and the USCB 2010 Population were used to calculate ratios of HUC 8 to county population.</a:t>
            </a:r>
          </a:p>
          <a:p>
            <a:pPr lvl="0" algn="l"/>
            <a:endParaRPr lang="en-US" sz="1100" b="0" baseline="0"/>
          </a:p>
          <a:p>
            <a:pPr lvl="0" algn="l"/>
            <a:r>
              <a:rPr lang="en-US" sz="1100" b="0" baseline="0"/>
              <a:t>b. Apply ratios to estimated domestic population by county.  (Note:  The original ratio calculations included ALL popullation including municipal.  While this may lead to ratios that do not represent domestic distribution 100% accurately, the total water use for domestic is relatively small and lack of further information prevents this.)</a:t>
            </a:r>
          </a:p>
          <a:p>
            <a:pPr lvl="0" algn="l"/>
            <a:endParaRPr lang="en-US" sz="1100" b="0" baseline="0"/>
          </a:p>
          <a:p>
            <a:pPr lvl="0" algn="l"/>
            <a:r>
              <a:rPr lang="en-US" sz="1100" b="0" baseline="0"/>
              <a:t>c.  In the WB Municipal &amp; Domestic Technical Memorandum, the domestic water use is between 150 and 300 gallons per capita per day.  The average of 225 gallons per capita per day were applied to the estimated HUC 8 population.  The values were then converted to acre-feet per year.</a:t>
            </a:r>
          </a:p>
          <a:p>
            <a:pPr lvl="0" algn="l"/>
            <a:endParaRPr lang="en-US" sz="1100" b="0" baseline="0"/>
          </a:p>
          <a:p>
            <a:pPr lvl="0" algn="l"/>
            <a:r>
              <a:rPr lang="en-US" sz="1100" b="0" baseline="0"/>
              <a:t>d.  Consumptive use values were calculated using the general estimate of 41% as reported in the technical memorandum.</a:t>
            </a:r>
          </a:p>
          <a:p>
            <a:pPr lvl="0" algn="l"/>
            <a:endParaRPr lang="en-US" sz="1100" b="0" baseline="0"/>
          </a:p>
          <a:p>
            <a:pPr lvl="0" algn="l"/>
            <a:r>
              <a:rPr lang="en-US" sz="1100" b="0" baseline="0"/>
              <a:t>e, Lastly, the values were aggregated by HUC 8.</a:t>
            </a:r>
          </a:p>
        </xdr:txBody>
      </xdr:sp>
      <xdr:sp macro="" textlink="">
        <xdr:nvSpPr>
          <xdr:cNvPr id="36" name="Rounded Rectangle 35"/>
          <xdr:cNvSpPr/>
        </xdr:nvSpPr>
        <xdr:spPr>
          <a:xfrm>
            <a:off x="24078133" y="19806751"/>
            <a:ext cx="1899420" cy="1178251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Snake/Salt River Basin</a:t>
            </a:r>
          </a:p>
          <a:p>
            <a:pPr algn="l"/>
            <a:r>
              <a:rPr lang="en-US" sz="1100" b="0" u="none" baseline="0"/>
              <a:t>a.  The domestic information provided in the SS Domestic Technical memorandum are for 2002. Therefore, in this first step, the ratios of HUC 8 to subbasin were calculated using ArcMap and the 2000 population.</a:t>
            </a:r>
          </a:p>
          <a:p>
            <a:pPr algn="l"/>
            <a:endParaRPr lang="en-US" sz="1100" b="0" u="none" baseline="0"/>
          </a:p>
          <a:p>
            <a:pPr algn="l"/>
            <a:r>
              <a:rPr lang="en-US" sz="1100" b="0" u="none" baseline="0"/>
              <a:t>b. The ratios were then applied to the estimated domestic water use provided by subbasin in the memorandum.</a:t>
            </a:r>
          </a:p>
          <a:p>
            <a:pPr algn="l"/>
            <a:endParaRPr lang="en-US" sz="1100" b="0" u="none" baseline="0"/>
          </a:p>
          <a:p>
            <a:pPr algn="l"/>
            <a:r>
              <a:rPr lang="en-US" sz="1100" b="0" u="none" baseline="0"/>
              <a:t>c.  According to the SS Future Demand Technical Memorandum, the consumptive use for the domestic sector is as follows: normal year, Teton county = 47% of diversion and Lincoln County = 100% of diversions.  In table 4 of the SS Domestic technical memorandum, it lists estimated domestic use by subbasin (Salt and Snake).  The Salt River basin is only found within Lincoln county so the 100% consumptive use percentage will be applied for that subbasin.  For the Snake River Basin, the estimate of 47% is applied  While small portions of the Snake river basin do reside in Lincoln and Sublette counties, the majority resides in Teton county. In this step, the consumptive use multipliers were applied to their respected subbasins and HUCs.  The values were then converted to acre-feet per year from gallons per day.</a:t>
            </a:r>
          </a:p>
          <a:p>
            <a:pPr algn="l"/>
            <a:endParaRPr lang="en-US" sz="1100" b="0" u="none" baseline="0"/>
          </a:p>
          <a:p>
            <a:pPr algn="l"/>
            <a:r>
              <a:rPr lang="en-US" sz="1100" b="0" u="none" baseline="0"/>
              <a:t>d.  Next, the population growth rate was calculated using the 2000 population and USCB 2010 population by HUC 8.  This growth rate was applied to the 2002 estimated domestic water use by HUC 8 to obtain 2010 estimated water use by HUC 8 in acre-feet per year.</a:t>
            </a:r>
          </a:p>
          <a:p>
            <a:pPr algn="l"/>
            <a:endParaRPr lang="en-US" sz="1100" b="0" u="none" baseline="0"/>
          </a:p>
          <a:p>
            <a:pPr algn="l"/>
            <a:r>
              <a:rPr lang="en-US" sz="1100" b="0" u="none" baseline="0"/>
              <a:t>e.  Lastly, the values were aggregated by HUC 8.</a:t>
            </a:r>
          </a:p>
        </xdr:txBody>
      </xdr:sp>
      <xdr:sp macro="" textlink="">
        <xdr:nvSpPr>
          <xdr:cNvPr id="37" name="Rounded Rectangle 36"/>
          <xdr:cNvSpPr/>
        </xdr:nvSpPr>
        <xdr:spPr>
          <a:xfrm>
            <a:off x="26615636" y="19806750"/>
            <a:ext cx="1902142" cy="11752055"/>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Powder/Tongue Basin</a:t>
            </a:r>
          </a:p>
          <a:p>
            <a:pPr algn="l"/>
            <a:r>
              <a:rPr lang="en-US" sz="1100" b="0" u="none" baseline="0"/>
              <a:t>a.   The domestic information provided in the PT Domestic technical memorandum is for 2002.  Therefore, in this first step, ArcMap and the 2000 population was used to distribute the 2000 population into its respective counties and HUC 8's. </a:t>
            </a:r>
            <a:r>
              <a:rPr lang="en-US" sz="1100" b="0" baseline="0">
                <a:solidFill>
                  <a:schemeClr val="dk1"/>
                </a:solidFill>
                <a:latin typeface="+mn-lt"/>
                <a:ea typeface="+mn-ea"/>
                <a:cs typeface="+mn-cs"/>
              </a:rPr>
              <a:t>(Note1 : whiile the use of both counties and HUC 8 in the population estimates were not necessary, both were included to provde choices for resolution in future updates).</a:t>
            </a:r>
            <a:endParaRPr lang="en-US" sz="1100" b="0" u="none" baseline="0"/>
          </a:p>
          <a:p>
            <a:pPr algn="l"/>
            <a:endParaRPr lang="en-US" sz="1100" b="0" u="none" baseline="0"/>
          </a:p>
          <a:p>
            <a:pPr algn="l"/>
            <a:r>
              <a:rPr lang="en-US" sz="1100" b="0" u="none" baseline="0"/>
              <a:t>b.  The memorandum lists domestic use as ranging from 150 to 300 gallons per capita per day. The average value of 225 gallons was applied to the estimated 2000 population by county and HUC 8 to obtain estimated domestic use in gallons per day. These values were then converted to acre-feet per year.  (Note: There is no information on consumptive use in the PT Domestic technical memorandum.  Therefore, it is assumed that consumnptive use is 100% of withdrawals.  While this is not an exact estimate, the number of acre-feet per year used is small enough it should make little difference.)</a:t>
            </a:r>
          </a:p>
          <a:p>
            <a:pPr algn="l"/>
            <a:endParaRPr lang="en-US" sz="1100" b="0" u="none" baseline="0"/>
          </a:p>
          <a:p>
            <a:pPr algn="l"/>
            <a:r>
              <a:rPr lang="en-US" sz="1100" b="0" u="none" baseline="0"/>
              <a:t>c.  Next, the population growth rate was calculated using the 2000 population and USCB 2010 population by HUC 8.  This growth rate was applied to the 2002 estimated domestic water use by HUC 8 to obtain 2010 estimated water use by HUC 8 in acre-feet per year.</a:t>
            </a:r>
          </a:p>
          <a:p>
            <a:pPr algn="l"/>
            <a:endParaRPr lang="en-US" sz="1100" b="0" u="none" baseline="0"/>
          </a:p>
          <a:p>
            <a:pPr algn="l"/>
            <a:r>
              <a:rPr lang="en-US" sz="1100" b="0" u="none" baseline="0"/>
              <a:t>d.  Lastly, the values were aggregated by HUC 8.</a:t>
            </a:r>
          </a:p>
        </xdr:txBody>
      </xdr:sp>
      <xdr:sp macro="" textlink="">
        <xdr:nvSpPr>
          <xdr:cNvPr id="38" name="Rounded Rectangle 37"/>
          <xdr:cNvSpPr/>
        </xdr:nvSpPr>
        <xdr:spPr>
          <a:xfrm>
            <a:off x="29155861" y="19806752"/>
            <a:ext cx="1902142" cy="8001622"/>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200" b="1" u="sng" baseline="0"/>
              <a:t>Platte River Basin</a:t>
            </a:r>
          </a:p>
          <a:p>
            <a:pPr algn="l"/>
            <a:r>
              <a:rPr lang="en-US" sz="1100" b="0" u="none" baseline="0"/>
              <a:t>a.  ArcMap and the  Platte Domestic GW Wells shapefile provided by the state were used to calculate ratios of HUC 8 to County using the number of groundwater wells found in each.</a:t>
            </a:r>
          </a:p>
          <a:p>
            <a:pPr algn="l"/>
            <a:endParaRPr lang="en-US" sz="1100" b="0" u="none" baseline="0"/>
          </a:p>
          <a:p>
            <a:pPr algn="l"/>
            <a:r>
              <a:rPr lang="en-US" sz="1100" b="0" u="none" baseline="0"/>
              <a:t>b.  The ratios were applied to the Estimated Average Domestic Water use listed in the Platte Municipal &amp; Domestic technical memorandum in gallons per day by County.  The values were then converted to AFY and the consumptive use percentages were applied by subbasin (Platte Future Demand technical memorandum).</a:t>
            </a:r>
          </a:p>
          <a:p>
            <a:pPr algn="l"/>
            <a:endParaRPr lang="en-US" sz="1100" b="0" u="none" baseline="0"/>
          </a:p>
          <a:p>
            <a:pPr algn="l"/>
            <a:r>
              <a:rPr lang="en-US" sz="1100" b="0" u="none" baseline="0"/>
              <a:t>c.  The information in the memorandum is from 2005.  Therefore, the population growth rate was calculated using the 2000 population and the USCB 2010 population by HUC 8.  </a:t>
            </a:r>
          </a:p>
          <a:p>
            <a:pPr algn="l"/>
            <a:endParaRPr lang="en-US" sz="1100" b="0" u="none" baseline="0"/>
          </a:p>
          <a:p>
            <a:pPr algn="l"/>
            <a:r>
              <a:rPr lang="en-US" sz="1100" b="0" u="none" baseline="0"/>
              <a:t>d.  This growth rate was applied to the 2005 estimated domestic water consumptive use by HUC 8 in acre-feet per year.</a:t>
            </a:r>
          </a:p>
          <a:p>
            <a:pPr algn="l"/>
            <a:endParaRPr lang="en-US" sz="1100" b="0" u="none" baseline="0"/>
          </a:p>
          <a:p>
            <a:pPr algn="l"/>
            <a:r>
              <a:rPr lang="en-US" sz="1100" b="0" u="none" baseline="0"/>
              <a:t>e.  Lastly, the values were aggregated by HUC 8.</a:t>
            </a:r>
          </a:p>
        </xdr:txBody>
      </xdr:sp>
      <xdr:sp macro="" textlink="">
        <xdr:nvSpPr>
          <xdr:cNvPr id="39" name="Rounded Rectangle 38"/>
          <xdr:cNvSpPr/>
        </xdr:nvSpPr>
        <xdr:spPr>
          <a:xfrm>
            <a:off x="31696086" y="19806751"/>
            <a:ext cx="1902142" cy="923894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200" b="1" u="sng" baseline="0"/>
              <a:t>Northeast Basin</a:t>
            </a:r>
            <a:endParaRPr lang="en-US" sz="1200" b="0" u="sng" baseline="0"/>
          </a:p>
          <a:p>
            <a:pPr lvl="0" algn="l"/>
            <a:r>
              <a:rPr lang="en-US" sz="1100" b="0" baseline="0"/>
              <a:t>a.  ArcMap, municipal population listed in the NE Municipal technical memorandum (2002) and the 2000 population were used to determine the total domestic population by HUC 8.  The current municipal population was summed by county and HUC 8 and then subtracted from the 2000 population for that county and HUC 8 to obtain the estimated domestic population.</a:t>
            </a:r>
          </a:p>
          <a:p>
            <a:pPr lvl="0" algn="l"/>
            <a:endParaRPr lang="en-US" sz="1100" b="0" baseline="0"/>
          </a:p>
          <a:p>
            <a:pPr lvl="0" algn="l"/>
            <a:r>
              <a:rPr lang="en-US" sz="1100" b="0" baseline="0"/>
              <a:t>b.  In the NE Domestic technical memorandum, the domestic water use is between 150 and 300 gallons per capita per day.  the average of 225 gallons per capita per day was applied to the estimated county/HUC 8 population.  (The use is assumed to be consumptive use).  The values were then converted to acre-feet per year.</a:t>
            </a:r>
          </a:p>
          <a:p>
            <a:pPr lvl="0" algn="l"/>
            <a:endParaRPr lang="en-US" sz="1100" b="0" baseline="0"/>
          </a:p>
          <a:p>
            <a:pPr lvl="0" algn="l"/>
            <a:r>
              <a:rPr lang="en-US" sz="1100" b="0" baseline="0"/>
              <a:t>c.  Next, the population growth rate was calculated using the 2000 population and USCB 2010 population by county and HUC 8.  This growth rate was applied to the 2002 estimated domestic water use by county and HUC8 to obtain 2010 estimated water use in acre-feet per year.</a:t>
            </a:r>
          </a:p>
          <a:p>
            <a:pPr lvl="0" algn="l"/>
            <a:endParaRPr lang="en-US" sz="1100" b="0" baseline="0"/>
          </a:p>
          <a:p>
            <a:pPr lvl="0" algn="l"/>
            <a:r>
              <a:rPr lang="en-US" sz="1100" b="0" baseline="0"/>
              <a:t>d.  Lastly, the values were aggregated by HUC 8.</a:t>
            </a:r>
          </a:p>
        </xdr:txBody>
      </xdr:sp>
      <xdr:sp macro="" textlink="">
        <xdr:nvSpPr>
          <xdr:cNvPr id="40" name="Rounded Rectangle 39"/>
          <xdr:cNvSpPr/>
        </xdr:nvSpPr>
        <xdr:spPr>
          <a:xfrm>
            <a:off x="34236311" y="19806751"/>
            <a:ext cx="1902142" cy="10015917"/>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Green River Basin</a:t>
            </a:r>
          </a:p>
          <a:p>
            <a:pPr algn="l"/>
            <a:r>
              <a:rPr lang="en-US" sz="1100" b="0" u="none" baseline="0"/>
              <a:t>a.   ArcMap, municipal population listed in the Green Municipal technical memorandum and the 2010 USCB Population were used to calculate ratios of HUC 8 to County population.  The current municipal population was summed by  county and HUC 8 and then subtracted from the 2010 population for that county and HUC 8 to obtain the estimated domestic population.  </a:t>
            </a:r>
          </a:p>
          <a:p>
            <a:pPr algn="l"/>
            <a:endParaRPr lang="en-US" sz="1100" b="0" u="none" baseline="0"/>
          </a:p>
          <a:p>
            <a:pPr algn="l"/>
            <a:r>
              <a:rPr lang="en-US" sz="1100" b="0" u="none" baseline="0"/>
              <a:t>b.  Then, ratios of HUC 8 to county using the population were calculated.</a:t>
            </a:r>
          </a:p>
          <a:p>
            <a:pPr algn="l"/>
            <a:endParaRPr lang="en-US" sz="1100" b="0" u="none" baseline="0"/>
          </a:p>
          <a:p>
            <a:pPr algn="l"/>
            <a:r>
              <a:rPr lang="en-US" sz="1100" b="0" u="none" baseline="0"/>
              <a:t>c.  Since the total domestic estimates in this format do not match what the Green Domestic memorandum lists as the domestic population, only the ratios will be applied to the domestic population listed in the memorandum.  This gives the estimated domestic population by county and HUC 8.</a:t>
            </a:r>
          </a:p>
          <a:p>
            <a:pPr algn="l"/>
            <a:endParaRPr lang="en-US" sz="1100" b="0" u="none" baseline="0"/>
          </a:p>
          <a:p>
            <a:pPr algn="l"/>
            <a:r>
              <a:rPr lang="en-US" sz="1100" b="0" u="none" baseline="0"/>
              <a:t>d.  In the Green Domestic technical memorandum, the domestic water use is between 150 and 300 gallons per capita per day.  The average of 225 gallons per capita per day was applied to the estimated county/HUC 8 poulation.  (This is assumed to be consumptive use).  The values were then converted to acre-feet per year.</a:t>
            </a:r>
          </a:p>
          <a:p>
            <a:pPr algn="l"/>
            <a:endParaRPr lang="en-US" sz="1100" b="0" u="none" baseline="0"/>
          </a:p>
          <a:p>
            <a:pPr algn="l"/>
            <a:r>
              <a:rPr lang="en-US" sz="1100" b="0" u="none" baseline="0"/>
              <a:t>e.  Lastly, the values were aggregated by HUC 8.</a:t>
            </a:r>
          </a:p>
        </xdr:txBody>
      </xdr:sp>
      <xdr:sp macro="" textlink="">
        <xdr:nvSpPr>
          <xdr:cNvPr id="41" name="Rounded Rectangle 40"/>
          <xdr:cNvSpPr/>
        </xdr:nvSpPr>
        <xdr:spPr>
          <a:xfrm>
            <a:off x="36776537" y="19806750"/>
            <a:ext cx="1902141" cy="8953652"/>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Bear River Basin</a:t>
            </a:r>
          </a:p>
          <a:p>
            <a:pPr algn="l"/>
            <a:r>
              <a:rPr lang="en-US" sz="1100" b="0" u="none" baseline="0"/>
              <a:t>a.  Arcmap, current municipal population listed in Bear Municipal Evanston and Bear Municipal Cokeville technical memorandums, and the 2000 population were used to determine domestic population. 2002 municipal populations from the technical memorandums were subtracted from their respective areas, leaving the remaining domestic population.</a:t>
            </a:r>
          </a:p>
          <a:p>
            <a:pPr algn="l"/>
            <a:endParaRPr lang="en-US" sz="1100" b="0" u="none" baseline="0"/>
          </a:p>
          <a:p>
            <a:pPr algn="l"/>
            <a:r>
              <a:rPr lang="en-US" sz="1100" b="0" u="none" baseline="0"/>
              <a:t>b.  The ratio of HUC 8 domestic population to total domestic population was calculated and applied to the total domestic water use estimate presented in the [</a:t>
            </a:r>
            <a:r>
              <a:rPr lang="en-US" sz="1100" b="1" u="none" baseline="0"/>
              <a:t>input source here!!!]  </a:t>
            </a:r>
            <a:r>
              <a:rPr lang="en-US" sz="1100" b="0" u="none" baseline="0"/>
              <a:t>This provides the estimated 2000 domestic consumptive water use in acre-feet per year by HUC 8.</a:t>
            </a:r>
          </a:p>
          <a:p>
            <a:pPr algn="l"/>
            <a:endParaRPr lang="en-US" sz="1100" b="0" u="none" baseline="0"/>
          </a:p>
          <a:p>
            <a:pPr algn="l"/>
            <a:r>
              <a:rPr lang="en-US" sz="1100" b="0" u="none" baseline="0"/>
              <a:t>c.  Lastly, the population growth rate was calculated using the 2000 population and the USCB 2010 population by county and HUC 8.  This growth rate was applied to the 2000 estimated domestic water use by HUC 8 to obtain the 2010 estimated consumptive water use in acre-feet per year.</a:t>
            </a:r>
          </a:p>
        </xdr:txBody>
      </xdr:sp>
    </xdr:grpSp>
    <xdr:clientData/>
  </xdr:twoCellAnchor>
  <xdr:twoCellAnchor>
    <xdr:from>
      <xdr:col>140</xdr:col>
      <xdr:colOff>409122</xdr:colOff>
      <xdr:row>85</xdr:row>
      <xdr:rowOff>48986</xdr:rowOff>
    </xdr:from>
    <xdr:to>
      <xdr:col>170</xdr:col>
      <xdr:colOff>467179</xdr:colOff>
      <xdr:row>173</xdr:row>
      <xdr:rowOff>61686</xdr:rowOff>
    </xdr:to>
    <xdr:grpSp>
      <xdr:nvGrpSpPr>
        <xdr:cNvPr id="31" name="Group 30"/>
        <xdr:cNvGrpSpPr/>
      </xdr:nvGrpSpPr>
      <xdr:grpSpPr>
        <a:xfrm>
          <a:off x="85753122" y="15212786"/>
          <a:ext cx="18346057" cy="15659100"/>
          <a:chOff x="2116363" y="18315215"/>
          <a:chExt cx="18427700" cy="16776700"/>
        </a:xfrm>
      </xdr:grpSpPr>
      <xdr:sp macro="" textlink="">
        <xdr:nvSpPr>
          <xdr:cNvPr id="32" name="Rounded Rectangle 31"/>
          <xdr:cNvSpPr/>
        </xdr:nvSpPr>
        <xdr:spPr>
          <a:xfrm>
            <a:off x="2116363" y="18315215"/>
            <a:ext cx="18427700" cy="167767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Industrial</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33" name="Rounded Rectangle 32"/>
          <xdr:cNvSpPr/>
        </xdr:nvSpPr>
        <xdr:spPr>
          <a:xfrm>
            <a:off x="2617536" y="19729932"/>
            <a:ext cx="1904955" cy="15078192"/>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baseline="0"/>
              <a:t>Wind/Big Horn Basin</a:t>
            </a:r>
            <a:endParaRPr lang="en-US" sz="1200" b="0" u="sng" baseline="0"/>
          </a:p>
          <a:p>
            <a:pPr lvl="0" algn="l"/>
            <a:r>
              <a:rPr lang="en-US" sz="1100" b="0" baseline="0"/>
              <a:t>a.  Tables 1,2,4 and 5 in the WB Industrial and Mining technical memorandum were used to  determine consumptive surface water and groundwater use in acre-feet per year for industrial and mining purposes by county.</a:t>
            </a:r>
          </a:p>
          <a:p>
            <a:pPr lvl="0" algn="l"/>
            <a:endParaRPr lang="en-US" sz="1100" b="0" baseline="0"/>
          </a:p>
          <a:p>
            <a:pPr lvl="0" algn="l"/>
            <a:r>
              <a:rPr lang="en-US" sz="1100" b="0" baseline="0"/>
              <a:t>b.  For Industrial surface and groundwater use, the USCB 2010 population was used to calculate ratios of HUC 8 to county.</a:t>
            </a:r>
          </a:p>
          <a:p>
            <a:pPr lvl="0" algn="l"/>
            <a:endParaRPr lang="en-US" sz="1100" b="0" baseline="0"/>
          </a:p>
          <a:p>
            <a:pPr lvl="0" algn="l"/>
            <a:r>
              <a:rPr lang="en-US" sz="1100" b="0" baseline="0"/>
              <a:t>c.  Next, these ratios were applied to the Industrial consumptive use calculated in step a by county to obtain estimated consumptive use in acre-feet per year by county and HUC 8.</a:t>
            </a:r>
          </a:p>
          <a:p>
            <a:pPr lvl="0" algn="l"/>
            <a:endParaRPr lang="en-US" sz="1100" b="0" baseline="0"/>
          </a:p>
          <a:p>
            <a:pPr lvl="0" algn="l"/>
            <a:r>
              <a:rPr lang="en-US" sz="1100" b="0" baseline="0"/>
              <a:t>d.  For Mining groundwater use, the number of industrial groundwater wells in the WB Industrial GW Wells shapefile provided by the state of Wyoming were used to establish county to HUC 8 ratios.</a:t>
            </a:r>
          </a:p>
          <a:p>
            <a:pPr lvl="0" algn="l"/>
            <a:endParaRPr lang="en-US" sz="1100" b="0" baseline="0"/>
          </a:p>
          <a:p>
            <a:pPr lvl="0" algn="l"/>
            <a:r>
              <a:rPr lang="en-US" sz="1100" b="0" baseline="0"/>
              <a:t>e.  Then, these ratios were applied to the Mining groundwater consumptive use calculated in step a by county to obtain estimated mining groundwater consumptive use in acre-feet per year by county and HUC 8.</a:t>
            </a:r>
          </a:p>
          <a:p>
            <a:pPr lvl="0" algn="l"/>
            <a:endParaRPr lang="en-US" sz="1100" b="0" baseline="0"/>
          </a:p>
          <a:p>
            <a:pPr lvl="0" algn="l"/>
            <a:r>
              <a:rPr lang="en-US" sz="1100" b="0" baseline="0"/>
              <a:t>f.  For mining surface water use, using population or wells does not make sense since the distribution depends upon neither.  Therefore, the NRCS HUC 8 and Counties shapefiles were used to calculate ratios of county to HUC 8 by surface area.</a:t>
            </a:r>
          </a:p>
          <a:p>
            <a:pPr lvl="0" algn="l"/>
            <a:endParaRPr lang="en-US" sz="1100" b="0" baseline="0"/>
          </a:p>
          <a:p>
            <a:pPr lvl="0" algn="l"/>
            <a:r>
              <a:rPr lang="en-US" sz="1100" b="0" baseline="0"/>
              <a:t>g.  These ratios were then applied to the Mining surface water consumptive use calculated in step a by county to obtain estimated mining surface water consumptive use in acre-feet per year by county and HUC 8.</a:t>
            </a:r>
          </a:p>
          <a:p>
            <a:pPr lvl="0" algn="l"/>
            <a:endParaRPr lang="en-US" sz="1100" b="0" baseline="0"/>
          </a:p>
          <a:p>
            <a:pPr lvl="0" algn="l"/>
            <a:r>
              <a:rPr lang="en-US" sz="1100" b="0" baseline="0"/>
              <a:t>h.  Then, the estimated consumptive uses from by county and HUC  8 in steps c, e and g  were summed for a total estimated consumptive use in acre-feet per year by county and HUC 8.</a:t>
            </a:r>
          </a:p>
          <a:p>
            <a:pPr lvl="0" algn="l"/>
            <a:endParaRPr lang="en-US" sz="1100" b="0" baseline="0"/>
          </a:p>
          <a:p>
            <a:pPr lvl="0" algn="l"/>
            <a:r>
              <a:rPr lang="en-US" sz="1100" b="0" baseline="0"/>
              <a:t>i.  Lastly, the values were aggregated by HUC 8.</a:t>
            </a:r>
          </a:p>
        </xdr:txBody>
      </xdr:sp>
      <xdr:sp macro="" textlink="">
        <xdr:nvSpPr>
          <xdr:cNvPr id="43" name="Rounded Rectangle 42"/>
          <xdr:cNvSpPr/>
        </xdr:nvSpPr>
        <xdr:spPr>
          <a:xfrm>
            <a:off x="5190577" y="19729932"/>
            <a:ext cx="1910306" cy="275802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Snake/Salt River Basin</a:t>
            </a:r>
          </a:p>
          <a:p>
            <a:pPr algn="l"/>
            <a:r>
              <a:rPr lang="en-US" sz="1100" b="0" u="none" baseline="0"/>
              <a:t>a.  ArcMap and  Appendix A of the SS Industrial technical memorandum  were used to determine to location/HUC 8  of each listed industrial user.  The consumptive  use for each user is given in the report.</a:t>
            </a:r>
          </a:p>
          <a:p>
            <a:pPr algn="l"/>
            <a:endParaRPr lang="en-US" sz="1100" b="0" u="none" baseline="0"/>
          </a:p>
          <a:p>
            <a:pPr algn="l"/>
            <a:r>
              <a:rPr lang="en-US" sz="1100" b="0" u="none" baseline="0"/>
              <a:t>b.  The use was then  aggregated by HUC 8.</a:t>
            </a:r>
          </a:p>
        </xdr:txBody>
      </xdr:sp>
      <xdr:sp macro="" textlink="">
        <xdr:nvSpPr>
          <xdr:cNvPr id="44" name="Rounded Rectangle 43"/>
          <xdr:cNvSpPr/>
        </xdr:nvSpPr>
        <xdr:spPr>
          <a:xfrm>
            <a:off x="7768969" y="19729932"/>
            <a:ext cx="1910306" cy="5376824"/>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Powder/Tongue Basin</a:t>
            </a:r>
          </a:p>
          <a:p>
            <a:pPr algn="l"/>
            <a:r>
              <a:rPr lang="en-US" sz="1100" b="0" u="none" baseline="0"/>
              <a:t>a.  ArcMap and Google were used to determine the location/HUC 8 for each of the reservoirs listed for water users in the PT Industrial technical memorandum.   The values given  in the report are withdrawals in acre-feet per year.</a:t>
            </a:r>
          </a:p>
          <a:p>
            <a:pPr algn="l"/>
            <a:endParaRPr lang="en-US" sz="1100" b="0" u="none" baseline="0"/>
          </a:p>
          <a:p>
            <a:pPr algn="l"/>
            <a:r>
              <a:rPr lang="en-US" sz="1100" b="0" u="none" baseline="0"/>
              <a:t>b.  In order to determine consu mptive use, the ratio of consumptive use to withdrawal by HUC 8 as calculated using the USGS 1995 water use data.  The ratios were then  applied to the reported withdrawals by HUC 8 to obtain an estimated cnosumptive use in acre-feet per year.</a:t>
            </a:r>
          </a:p>
          <a:p>
            <a:pPr algn="l"/>
            <a:endParaRPr lang="en-US" sz="1100" b="0" u="none" baseline="0"/>
          </a:p>
          <a:p>
            <a:pPr algn="l"/>
            <a:r>
              <a:rPr lang="en-US" sz="1100" b="0" u="none" baseline="0"/>
              <a:t>c.  Lastly, the values were aggregated by HUC 8.</a:t>
            </a:r>
          </a:p>
        </xdr:txBody>
      </xdr:sp>
      <xdr:sp macro="" textlink="">
        <xdr:nvSpPr>
          <xdr:cNvPr id="45" name="Rounded Rectangle 44"/>
          <xdr:cNvSpPr/>
        </xdr:nvSpPr>
        <xdr:spPr>
          <a:xfrm>
            <a:off x="10347360" y="19729933"/>
            <a:ext cx="1910306" cy="6009014"/>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200" b="1" u="sng" baseline="0"/>
              <a:t>Platte River Basin</a:t>
            </a:r>
          </a:p>
          <a:p>
            <a:pPr algn="l"/>
            <a:r>
              <a:rPr lang="en-US" sz="1100" b="0" u="none" baseline="0"/>
              <a:t>a.   ArcMap, Google,  Platte Industrial technical memorandum, and the Platte Future Demand technical memorandum were used to identify the location and HUC 8 of each Industrial water user.  For many areas, the Platte Industrial memorandum lists consumptive use.  For those HUCs that do not have a consumptive use listed, the ratio of consumptive use to withdrawals was calculated from the Platte Future Demand memorandum.  These ratios were then applied to the HUCs that required it to obtain consumptive use in gpm (gallons per minute).</a:t>
            </a:r>
          </a:p>
          <a:p>
            <a:pPr algn="l"/>
            <a:endParaRPr lang="en-US" sz="1100" b="0" u="none" baseline="0"/>
          </a:p>
          <a:p>
            <a:pPr algn="l"/>
            <a:r>
              <a:rPr lang="en-US" sz="1100" b="0" u="none" baseline="0"/>
              <a:t>b.  These values were then converted to acre-feet per year.</a:t>
            </a:r>
          </a:p>
          <a:p>
            <a:pPr algn="l"/>
            <a:endParaRPr lang="en-US" sz="1100" b="0" u="none" baseline="0"/>
          </a:p>
          <a:p>
            <a:pPr algn="l"/>
            <a:r>
              <a:rPr lang="en-US" sz="1100" b="0" u="none" baseline="0"/>
              <a:t>c.  Lastly, the values were aggregated by HUC 8.</a:t>
            </a:r>
          </a:p>
        </xdr:txBody>
      </xdr:sp>
      <xdr:sp macro="" textlink="">
        <xdr:nvSpPr>
          <xdr:cNvPr id="46" name="Rounded Rectangle 45"/>
          <xdr:cNvSpPr/>
        </xdr:nvSpPr>
        <xdr:spPr>
          <a:xfrm>
            <a:off x="12925751" y="19729931"/>
            <a:ext cx="1910306" cy="4081645"/>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200" b="1" u="sng" baseline="0"/>
              <a:t>Northeast Basin</a:t>
            </a:r>
            <a:endParaRPr lang="en-US" sz="1200" b="0" u="sng" baseline="0"/>
          </a:p>
          <a:p>
            <a:pPr lvl="0" algn="l"/>
            <a:r>
              <a:rPr lang="en-US" sz="1100" b="0" baseline="0"/>
              <a:t>a.  ArcMap, Google, and the NE Industrial technical memorandum were used to determine the location/HUC 8 of each user listed in the report.  The annual water use for each user is provided in  gallons per year.</a:t>
            </a:r>
          </a:p>
          <a:p>
            <a:pPr lvl="0" algn="l"/>
            <a:endParaRPr lang="en-US" sz="1100" b="0" baseline="0"/>
          </a:p>
          <a:p>
            <a:pPr lvl="0" algn="l"/>
            <a:r>
              <a:rPr lang="en-US" sz="1100" b="0" baseline="0"/>
              <a:t>b.  The use for each location was then converted to acre-feet per year (the usage listed is assumed to represent consumptive use).</a:t>
            </a:r>
          </a:p>
          <a:p>
            <a:pPr lvl="0" algn="l"/>
            <a:endParaRPr lang="en-US" sz="1100" b="0" baseline="0"/>
          </a:p>
          <a:p>
            <a:pPr lvl="0" algn="l"/>
            <a:r>
              <a:rPr lang="en-US" sz="1100" b="0" baseline="0"/>
              <a:t>c.  Lastly, the values  were aggregated by HUC 8.</a:t>
            </a:r>
          </a:p>
        </xdr:txBody>
      </xdr:sp>
      <xdr:sp macro="" textlink="">
        <xdr:nvSpPr>
          <xdr:cNvPr id="47" name="Rounded Rectangle 46"/>
          <xdr:cNvSpPr/>
        </xdr:nvSpPr>
        <xdr:spPr>
          <a:xfrm>
            <a:off x="15504143" y="19729932"/>
            <a:ext cx="1910306" cy="2936622"/>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Green River Basin</a:t>
            </a:r>
          </a:p>
          <a:p>
            <a:pPr algn="l"/>
            <a:r>
              <a:rPr lang="en-US" sz="1100" b="0" u="none" baseline="0"/>
              <a:t>a.  ArcMap, Google and Table 3 in the Green Industrial technical memorandum were used to determine the location/HUC 8 of each industrial user listed in the report.  The annual consumptive water use for each user is provided in acre-feet per year.</a:t>
            </a:r>
          </a:p>
          <a:p>
            <a:pPr algn="l"/>
            <a:endParaRPr lang="en-US" sz="1100" b="0" u="none" baseline="0"/>
          </a:p>
          <a:p>
            <a:pPr algn="l"/>
            <a:r>
              <a:rPr lang="en-US" sz="1100" b="0" u="none" baseline="0"/>
              <a:t>b.  The values were then aggregated by HUC 8.</a:t>
            </a:r>
          </a:p>
        </xdr:txBody>
      </xdr:sp>
      <xdr:sp macro="" textlink="">
        <xdr:nvSpPr>
          <xdr:cNvPr id="48" name="Rounded Rectangle 47"/>
          <xdr:cNvSpPr/>
        </xdr:nvSpPr>
        <xdr:spPr>
          <a:xfrm>
            <a:off x="18082533" y="19729932"/>
            <a:ext cx="1910306" cy="2900904"/>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Bear River Basin</a:t>
            </a:r>
          </a:p>
          <a:p>
            <a:pPr algn="l"/>
            <a:r>
              <a:rPr lang="en-US" sz="1100" b="0" u="none" baseline="0"/>
              <a:t>a.   ArcMap, Google and the Bear Industrial technical memorandum were used to determine the location/HUC 8 of each industrial user listed in the report.  The annual consumptive water use for each user is provided in acre-feet per year.</a:t>
            </a:r>
          </a:p>
          <a:p>
            <a:pPr algn="l"/>
            <a:endParaRPr lang="en-US" sz="1100" b="0" u="none" baseline="0"/>
          </a:p>
          <a:p>
            <a:pPr algn="l"/>
            <a:r>
              <a:rPr lang="en-US" sz="1100" b="0" u="none" baseline="0"/>
              <a:t>b.  The values were then aggregated by HUC 8. </a:t>
            </a:r>
          </a:p>
        </xdr:txBody>
      </xdr:sp>
    </xdr:grpSp>
    <xdr:clientData/>
  </xdr:twoCellAnchor>
  <xdr:twoCellAnchor>
    <xdr:from>
      <xdr:col>2</xdr:col>
      <xdr:colOff>123824</xdr:colOff>
      <xdr:row>192</xdr:row>
      <xdr:rowOff>121103</xdr:rowOff>
    </xdr:from>
    <xdr:to>
      <xdr:col>64</xdr:col>
      <xdr:colOff>540357</xdr:colOff>
      <xdr:row>272</xdr:row>
      <xdr:rowOff>152853</xdr:rowOff>
    </xdr:to>
    <xdr:sp macro="" textlink="">
      <xdr:nvSpPr>
        <xdr:cNvPr id="49" name="Rounded Rectangle 48"/>
        <xdr:cNvSpPr/>
      </xdr:nvSpPr>
      <xdr:spPr>
        <a:xfrm>
          <a:off x="1343024" y="35706503"/>
          <a:ext cx="38211733" cy="14836321"/>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100" b="1" u="sng"/>
            <a:t>Current</a:t>
          </a:r>
          <a:r>
            <a:rPr lang="en-US" sz="1100" b="1" u="sng" baseline="0"/>
            <a:t> Agriculture</a:t>
          </a:r>
          <a:endParaRPr lang="en-US" sz="1100" b="1" u="sng"/>
        </a:p>
      </xdr:txBody>
    </xdr:sp>
    <xdr:clientData/>
  </xdr:twoCellAnchor>
  <xdr:twoCellAnchor>
    <xdr:from>
      <xdr:col>2</xdr:col>
      <xdr:colOff>47624</xdr:colOff>
      <xdr:row>279</xdr:row>
      <xdr:rowOff>142875</xdr:rowOff>
    </xdr:from>
    <xdr:to>
      <xdr:col>64</xdr:col>
      <xdr:colOff>464157</xdr:colOff>
      <xdr:row>359</xdr:row>
      <xdr:rowOff>174625</xdr:rowOff>
    </xdr:to>
    <xdr:sp macro="" textlink="">
      <xdr:nvSpPr>
        <xdr:cNvPr id="52" name="Rounded Rectangle 51"/>
        <xdr:cNvSpPr/>
      </xdr:nvSpPr>
      <xdr:spPr>
        <a:xfrm>
          <a:off x="1266824" y="53349525"/>
          <a:ext cx="38211733" cy="15271750"/>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100" b="1" u="sng"/>
            <a:t>Current</a:t>
          </a:r>
          <a:r>
            <a:rPr lang="en-US" sz="1100" b="1" u="sng" baseline="0"/>
            <a:t> Agriculture</a:t>
          </a:r>
          <a:endParaRPr lang="en-US" sz="1100" b="1" u="sng"/>
        </a:p>
      </xdr:txBody>
    </xdr:sp>
    <xdr:clientData/>
  </xdr:twoCellAnchor>
  <xdr:twoCellAnchor>
    <xdr:from>
      <xdr:col>3</xdr:col>
      <xdr:colOff>511175</xdr:colOff>
      <xdr:row>286</xdr:row>
      <xdr:rowOff>47625</xdr:rowOff>
    </xdr:from>
    <xdr:to>
      <xdr:col>9</xdr:col>
      <xdr:colOff>454025</xdr:colOff>
      <xdr:row>310</xdr:row>
      <xdr:rowOff>2116</xdr:rowOff>
    </xdr:to>
    <xdr:sp macro="" textlink="">
      <xdr:nvSpPr>
        <xdr:cNvPr id="54" name="Rounded Rectangle 53"/>
        <xdr:cNvSpPr/>
      </xdr:nvSpPr>
      <xdr:spPr>
        <a:xfrm>
          <a:off x="2339975" y="50949225"/>
          <a:ext cx="3600450" cy="4221691"/>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baseline="0"/>
            <a:t>Wind/Big Horn Basin</a:t>
          </a:r>
          <a:endParaRPr lang="en-US" sz="1200" b="0" u="sng" baseline="0"/>
        </a:p>
        <a:p>
          <a:pPr lvl="0" algn="l"/>
          <a:r>
            <a:rPr lang="en-US" sz="1100" b="0" baseline="0"/>
            <a:t>a.  ArcMap, the WB Irrigated shapefile, and the WB Agriculture technical memorandum were used to calculate the ratio of HUC 8 to subbasin by number of irrigated acres.</a:t>
          </a:r>
        </a:p>
        <a:p>
          <a:pPr lvl="0" algn="l"/>
          <a:endParaRPr lang="en-US" sz="1100" b="0" baseline="0"/>
        </a:p>
        <a:p>
          <a:pPr lvl="0" algn="l"/>
          <a:r>
            <a:rPr lang="en-US" sz="1100" b="0" baseline="0"/>
            <a:t>b.  These ratios were then applied to the "Basin Annual CIR (Crop Irrigation Requirement)" provided in the technical memorandum to obtain an estimate of crop irrigation water use in acre-feet per year.</a:t>
          </a:r>
        </a:p>
        <a:p>
          <a:pPr lvl="0" algn="l"/>
          <a:endParaRPr lang="en-US" sz="1100" b="0" baseline="0"/>
        </a:p>
        <a:p>
          <a:pPr lvl="0" algn="l"/>
          <a:r>
            <a:rPr lang="en-US" sz="1100" b="0" baseline="0"/>
            <a:t>c.  Next, the USGS 1995 water use data was used to calculate ratios of HUC 8 to basin for livestock consumptive use.</a:t>
          </a:r>
        </a:p>
        <a:p>
          <a:pPr lvl="0" algn="l"/>
          <a:endParaRPr lang="en-US" sz="1100" b="0" baseline="0"/>
        </a:p>
        <a:p>
          <a:pPr lvl="0" algn="l"/>
          <a:r>
            <a:rPr lang="en-US" sz="1100" b="0" baseline="0"/>
            <a:t>d.  These ratios were then applied to the livestock consumptive use reported in the memorandum by basin.</a:t>
          </a:r>
        </a:p>
        <a:p>
          <a:pPr lvl="0" algn="l"/>
          <a:endParaRPr lang="en-US" sz="1100" b="0" baseline="0"/>
        </a:p>
        <a:p>
          <a:pPr lvl="0" algn="l"/>
          <a:r>
            <a:rPr lang="en-US" sz="1100" b="0" baseline="0"/>
            <a:t>e.  Lastly, the crop irrigation and livestock consumptive use values were summed to obtain the estimated agricultural consumptive use in acre-feet per year.</a:t>
          </a:r>
        </a:p>
      </xdr:txBody>
    </xdr:sp>
    <xdr:clientData/>
  </xdr:twoCellAnchor>
  <xdr:twoCellAnchor>
    <xdr:from>
      <xdr:col>12</xdr:col>
      <xdr:colOff>424921</xdr:colOff>
      <xdr:row>286</xdr:row>
      <xdr:rowOff>47625</xdr:rowOff>
    </xdr:from>
    <xdr:to>
      <xdr:col>18</xdr:col>
      <xdr:colOff>367771</xdr:colOff>
      <xdr:row>300</xdr:row>
      <xdr:rowOff>148166</xdr:rowOff>
    </xdr:to>
    <xdr:sp macro="" textlink="">
      <xdr:nvSpPr>
        <xdr:cNvPr id="55" name="Rounded Rectangle 54"/>
        <xdr:cNvSpPr/>
      </xdr:nvSpPr>
      <xdr:spPr>
        <a:xfrm>
          <a:off x="7740121" y="50949225"/>
          <a:ext cx="3600450" cy="258974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Snake/Salt River Basin</a:t>
          </a:r>
        </a:p>
        <a:p>
          <a:pPr algn="l"/>
          <a:r>
            <a:rPr lang="en-US" sz="1100" b="0" u="none" baseline="0"/>
            <a:t>a.  ArcMap and the Snake/Salt River Basin Final report were used to assign HUC to subbasins listed in the SS Agriculture technical memorandum. The agricultural depletions (understood to be consumptive use) are provided in the memorandum in acre-feet per year.</a:t>
          </a:r>
        </a:p>
        <a:p>
          <a:pPr algn="l"/>
          <a:endParaRPr lang="en-US" sz="1100" b="0" u="none" baseline="0"/>
        </a:p>
        <a:p>
          <a:pPr algn="l"/>
          <a:r>
            <a:rPr lang="en-US" sz="1100" b="0" u="none" baseline="0"/>
            <a:t>b.  Lastly, the values were aggregated by HUC 8.</a:t>
          </a:r>
        </a:p>
        <a:p>
          <a:pPr algn="l"/>
          <a:endParaRPr lang="en-US" sz="1100" b="0" u="none" baseline="0"/>
        </a:p>
        <a:p>
          <a:pPr algn="l"/>
          <a:r>
            <a:rPr lang="en-US" sz="1100" b="0" u="none" baseline="0"/>
            <a:t>Note:  Separate numbers for livestock were not provided in the report. This will likely not make much difference since the livestock consumptive use volume is typically small to negligible.</a:t>
          </a:r>
        </a:p>
      </xdr:txBody>
    </xdr:sp>
    <xdr:clientData/>
  </xdr:twoCellAnchor>
  <xdr:twoCellAnchor>
    <xdr:from>
      <xdr:col>21</xdr:col>
      <xdr:colOff>338667</xdr:colOff>
      <xdr:row>286</xdr:row>
      <xdr:rowOff>47625</xdr:rowOff>
    </xdr:from>
    <xdr:to>
      <xdr:col>27</xdr:col>
      <xdr:colOff>281517</xdr:colOff>
      <xdr:row>306</xdr:row>
      <xdr:rowOff>31750</xdr:rowOff>
    </xdr:to>
    <xdr:sp macro="" textlink="">
      <xdr:nvSpPr>
        <xdr:cNvPr id="56" name="Rounded Rectangle 55"/>
        <xdr:cNvSpPr/>
      </xdr:nvSpPr>
      <xdr:spPr>
        <a:xfrm>
          <a:off x="13140267" y="50949225"/>
          <a:ext cx="3600450" cy="3540125"/>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Powder/Tongue Basin</a:t>
          </a:r>
        </a:p>
        <a:p>
          <a:pPr algn="l"/>
          <a:r>
            <a:rPr lang="en-US" sz="1100" b="0" u="none" baseline="0"/>
            <a:t>a.   ArcMap and Table 7 in the PT Agriculture technical memorandum were used to identify HUC 8s corresponding  to the climatic areas shown in the memorandum.  In 2 areas, the climatic areas spanned more than 1 HUC.  for this reason, the PT Irrigated shapefile provided by the state was used to calculate ratios of climatic area to HUC 8.</a:t>
          </a:r>
        </a:p>
        <a:p>
          <a:pPr algn="l"/>
          <a:endParaRPr lang="en-US" sz="1100" b="0" u="none" baseline="0"/>
        </a:p>
        <a:p>
          <a:pPr algn="l"/>
          <a:r>
            <a:rPr lang="en-US" sz="1100" b="0" u="none" baseline="0"/>
            <a:t>b.  These ratios were applied to the total depletions in acre-feet per year for a normal year reported by climatic area in the memorandum.</a:t>
          </a:r>
        </a:p>
        <a:p>
          <a:pPr algn="l"/>
          <a:endParaRPr lang="en-US" sz="1100" b="0" u="none" baseline="0"/>
        </a:p>
        <a:p>
          <a:pPr algn="l"/>
          <a:r>
            <a:rPr lang="en-US" sz="1100" b="0" u="none" baseline="0"/>
            <a:t>c.  Lastly, the values were aggregated by HUC 8.</a:t>
          </a:r>
        </a:p>
        <a:p>
          <a:pPr algn="l"/>
          <a:endParaRPr lang="en-US" sz="1100" b="0" u="none" baseline="0"/>
        </a:p>
        <a:p>
          <a:pPr algn="l"/>
          <a:r>
            <a:rPr lang="en-US" sz="1100" b="0" u="none" baseline="0"/>
            <a:t>Note:  Separate numbers for livestock were not provided in the report.  This will likely not make much difference since the livestock consumptive use volume is typically small to negligible. </a:t>
          </a:r>
        </a:p>
      </xdr:txBody>
    </xdr:sp>
    <xdr:clientData/>
  </xdr:twoCellAnchor>
  <xdr:twoCellAnchor>
    <xdr:from>
      <xdr:col>30</xdr:col>
      <xdr:colOff>252413</xdr:colOff>
      <xdr:row>286</xdr:row>
      <xdr:rowOff>47625</xdr:rowOff>
    </xdr:from>
    <xdr:to>
      <xdr:col>36</xdr:col>
      <xdr:colOff>195263</xdr:colOff>
      <xdr:row>304</xdr:row>
      <xdr:rowOff>95250</xdr:rowOff>
    </xdr:to>
    <xdr:sp macro="" textlink="">
      <xdr:nvSpPr>
        <xdr:cNvPr id="57" name="Rounded Rectangle 56"/>
        <xdr:cNvSpPr/>
      </xdr:nvSpPr>
      <xdr:spPr>
        <a:xfrm>
          <a:off x="18540413" y="50949225"/>
          <a:ext cx="3600450" cy="3248025"/>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200" b="1" u="sng" baseline="0"/>
            <a:t>Platte River Basin</a:t>
          </a:r>
        </a:p>
        <a:p>
          <a:pPr algn="l"/>
          <a:r>
            <a:rPr lang="en-US" sz="1100" b="0" u="none" baseline="0"/>
            <a:t>a.   .ArcMap and </a:t>
          </a:r>
          <a:r>
            <a:rPr lang="en-US" sz="1100" b="1" u="none" baseline="0"/>
            <a:t>Table 2.1.4.50 of the Estimated Crop Consumptive Use of Irrigation Water in the Platte River Basin in Wyoming</a:t>
          </a:r>
          <a:r>
            <a:rPr lang="en-US" sz="1100" b="0" u="none" baseline="0"/>
            <a:t> was used to assign HUC 8s to their respective subbasins as listed in the Platte Future Demand technical memorandum.  In addition, the state provided </a:t>
          </a:r>
          <a:r>
            <a:rPr lang="en-US" sz="1100" b="1" u="none" baseline="0"/>
            <a:t>Platte Irrigated Acres</a:t>
          </a:r>
          <a:r>
            <a:rPr lang="en-US" sz="1100" b="0" u="none" baseline="0"/>
            <a:t> shapefile was utilitize to calculate ratios of HUC 8 to subbasin.</a:t>
          </a:r>
        </a:p>
        <a:p>
          <a:pPr algn="l"/>
          <a:endParaRPr lang="en-US" sz="1100" b="0" u="none" baseline="0"/>
        </a:p>
        <a:p>
          <a:pPr algn="l"/>
          <a:r>
            <a:rPr lang="en-US" sz="1100" b="0" u="none" baseline="0"/>
            <a:t>b.  The estimated crop irrigation and livestock consumptive use as reported in the Platte Future Demand memorandum were summed and the ratios were applied to obtain the estimated total agricultural consumptive use in acre-feet per year by subbasin and HUC 8.</a:t>
          </a:r>
        </a:p>
        <a:p>
          <a:pPr algn="l"/>
          <a:endParaRPr lang="en-US" sz="1100" b="0" u="none" baseline="0"/>
        </a:p>
        <a:p>
          <a:pPr algn="l"/>
          <a:r>
            <a:rPr lang="en-US" sz="1100" b="0" u="none" baseline="0"/>
            <a:t>c.  Lastly, the values were aggregated by HUC 8.</a:t>
          </a:r>
        </a:p>
      </xdr:txBody>
    </xdr:sp>
    <xdr:clientData/>
  </xdr:twoCellAnchor>
  <xdr:twoCellAnchor>
    <xdr:from>
      <xdr:col>39</xdr:col>
      <xdr:colOff>166159</xdr:colOff>
      <xdr:row>286</xdr:row>
      <xdr:rowOff>47625</xdr:rowOff>
    </xdr:from>
    <xdr:to>
      <xdr:col>45</xdr:col>
      <xdr:colOff>109009</xdr:colOff>
      <xdr:row>305</xdr:row>
      <xdr:rowOff>2116</xdr:rowOff>
    </xdr:to>
    <xdr:sp macro="" textlink="">
      <xdr:nvSpPr>
        <xdr:cNvPr id="58" name="Rounded Rectangle 57"/>
        <xdr:cNvSpPr/>
      </xdr:nvSpPr>
      <xdr:spPr>
        <a:xfrm>
          <a:off x="23940559" y="50949225"/>
          <a:ext cx="3600450" cy="3332691"/>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200" b="1" u="sng" baseline="0"/>
            <a:t>Northeast Basin</a:t>
          </a:r>
          <a:endParaRPr lang="en-US" sz="1200" b="0" u="sng" baseline="0"/>
        </a:p>
        <a:p>
          <a:pPr lvl="0" algn="l"/>
          <a:r>
            <a:rPr lang="en-US" sz="1100" b="0" baseline="0"/>
            <a:t>a.  ArcMap and Tables 6 &amp; 7 in the NE Agriculture technical memorandum were used to identify HUC 8s corresponding to the climatic areas shown in the memorandum.  In 2 areas, the climatic areas span more than 1 HUC.  For this reason, the NE Irrigated shapefile provided by the state was used to calculate ratios of HUC 8 to climatic area.</a:t>
          </a:r>
        </a:p>
        <a:p>
          <a:pPr lvl="0" algn="l"/>
          <a:endParaRPr lang="en-US" sz="1100" b="0" baseline="0"/>
        </a:p>
        <a:p>
          <a:pPr lvl="0" algn="l"/>
          <a:r>
            <a:rPr lang="en-US" sz="1100" b="0" baseline="0"/>
            <a:t>b.  Surface and groundwater agricultural consumptive use are reported by subbasin in the memorandum.  These 2 values were summed and the ratios calculated in step a were applied to obtain the estimated total agicultural consumptive use in acre-feet per year by subbasin and HUC 8.</a:t>
          </a:r>
        </a:p>
        <a:p>
          <a:pPr lvl="0" algn="l"/>
          <a:endParaRPr lang="en-US" sz="1100" b="0" baseline="0"/>
        </a:p>
        <a:p>
          <a:pPr lvl="0" algn="l"/>
          <a:r>
            <a:rPr lang="en-US" sz="1100" b="0" baseline="0"/>
            <a:t>c.  Lastly, the values were aggregated by HUC 8.</a:t>
          </a:r>
        </a:p>
      </xdr:txBody>
    </xdr:sp>
    <xdr:clientData/>
  </xdr:twoCellAnchor>
  <xdr:twoCellAnchor>
    <xdr:from>
      <xdr:col>48</xdr:col>
      <xdr:colOff>79905</xdr:colOff>
      <xdr:row>286</xdr:row>
      <xdr:rowOff>47624</xdr:rowOff>
    </xdr:from>
    <xdr:to>
      <xdr:col>54</xdr:col>
      <xdr:colOff>22755</xdr:colOff>
      <xdr:row>319</xdr:row>
      <xdr:rowOff>163285</xdr:rowOff>
    </xdr:to>
    <xdr:sp macro="" textlink="">
      <xdr:nvSpPr>
        <xdr:cNvPr id="59" name="Rounded Rectangle 58"/>
        <xdr:cNvSpPr/>
      </xdr:nvSpPr>
      <xdr:spPr>
        <a:xfrm>
          <a:off x="29340705" y="53028395"/>
          <a:ext cx="3600450" cy="6222547"/>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Green River Basin</a:t>
          </a:r>
        </a:p>
        <a:p>
          <a:pPr algn="l"/>
          <a:r>
            <a:rPr lang="en-US" sz="1100" b="0" u="none" baseline="0"/>
            <a:t>a.   ArcMap and the Green Irrigated shapefile provided by the state were used to calculate ratios of HUC 8 to basin by number of irrigated acres.</a:t>
          </a:r>
        </a:p>
        <a:p>
          <a:pPr algn="l"/>
          <a:endParaRPr lang="en-US" sz="1100" b="0" u="none" baseline="0"/>
        </a:p>
        <a:p>
          <a:pPr algn="l"/>
          <a:r>
            <a:rPr lang="en-US" sz="1100" b="0" u="none" baseline="0"/>
            <a:t>b.  The Green Agriculture technical memorandum lists agricultural (crop) consumptive use in acre-feet per year by basin for the years 2005 and 2015.  In this step, the growth rate between the two years was calculated. </a:t>
          </a:r>
        </a:p>
        <a:p>
          <a:pPr algn="l"/>
          <a:endParaRPr lang="en-US" sz="1100" b="0" u="none" baseline="0"/>
        </a:p>
        <a:p>
          <a:pPr algn="l"/>
          <a:r>
            <a:rPr lang="en-US" sz="1100" b="0" u="none" baseline="0"/>
            <a:t>c.  The growth rate and the ratios were then applied to the 2005 use to estimate the 2010 agricultural (crop) consumptive use by HUC 8.</a:t>
          </a:r>
        </a:p>
        <a:p>
          <a:pPr algn="l"/>
          <a:endParaRPr lang="en-US" sz="1100" b="0" u="none" baseline="0"/>
        </a:p>
        <a:p>
          <a:pPr algn="l"/>
          <a:r>
            <a:rPr lang="en-US" sz="1100" b="0" u="none" baseline="0"/>
            <a:t>d.  For the livestock portion of the agricultural consumptive use, the NRCS HUC 8 shapefile was used in ArcMap to calculate area weighted ratios of HUC 8 to basin.</a:t>
          </a:r>
        </a:p>
        <a:p>
          <a:pPr algn="l"/>
          <a:endParaRPr lang="en-US" sz="1100" b="0" u="none" baseline="0"/>
        </a:p>
        <a:p>
          <a:pPr algn="l"/>
          <a:r>
            <a:rPr lang="en-US" sz="1100" b="0" u="none" baseline="0"/>
            <a:t>e.  The Green Agriculture technical memorandum lists livestock consumptive use in acre-feet per year by basin for the year 2005 and 2015.  The growth rate was calculated here.</a:t>
          </a:r>
        </a:p>
        <a:p>
          <a:pPr algn="l"/>
          <a:endParaRPr lang="en-US" sz="1100" b="0" u="none" baseline="0"/>
        </a:p>
        <a:p>
          <a:pPr algn="l"/>
          <a:r>
            <a:rPr lang="en-US" sz="1100" b="0" u="none" baseline="0"/>
            <a:t>f.  The livestock growth rate and ratios ere then applied to the 2005 livestock consumptive use to estimate the 2010 livestock consumptie use in acre-feet per year by HUC 8.</a:t>
          </a:r>
        </a:p>
        <a:p>
          <a:pPr algn="l"/>
          <a:endParaRPr lang="en-US" sz="1100" b="0" u="none" baseline="0"/>
        </a:p>
        <a:p>
          <a:pPr algn="l"/>
          <a:r>
            <a:rPr lang="en-US" sz="1100" b="0" u="none" baseline="0"/>
            <a:t>g.  Lastly, the agricultural crop consumptive use and the livestock consumptive use were summed to obtain the total agricultural consumptive use in acre-feet per year for 2010.</a:t>
          </a:r>
        </a:p>
      </xdr:txBody>
    </xdr:sp>
    <xdr:clientData/>
  </xdr:twoCellAnchor>
  <xdr:twoCellAnchor>
    <xdr:from>
      <xdr:col>56</xdr:col>
      <xdr:colOff>603249</xdr:colOff>
      <xdr:row>286</xdr:row>
      <xdr:rowOff>47625</xdr:rowOff>
    </xdr:from>
    <xdr:to>
      <xdr:col>62</xdr:col>
      <xdr:colOff>546099</xdr:colOff>
      <xdr:row>310</xdr:row>
      <xdr:rowOff>63500</xdr:rowOff>
    </xdr:to>
    <xdr:sp macro="" textlink="">
      <xdr:nvSpPr>
        <xdr:cNvPr id="60" name="Rounded Rectangle 59"/>
        <xdr:cNvSpPr/>
      </xdr:nvSpPr>
      <xdr:spPr>
        <a:xfrm>
          <a:off x="34740849" y="50961925"/>
          <a:ext cx="3600450" cy="4283075"/>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Bear River Basin</a:t>
          </a:r>
        </a:p>
        <a:p>
          <a:pPr algn="l"/>
          <a:r>
            <a:rPr lang="en-US" sz="1100" b="0" u="none" baseline="0"/>
            <a:t>a.  ArcMap and the Bear Final report were used to  detemine the HUCs that correspond with each division listed in the Bear Agriculture technical memorandum.</a:t>
          </a:r>
        </a:p>
        <a:p>
          <a:pPr algn="l"/>
          <a:endParaRPr lang="en-US" sz="1100" b="0" u="none" baseline="0"/>
        </a:p>
        <a:p>
          <a:pPr algn="l"/>
          <a:r>
            <a:rPr lang="en-US" sz="1100" b="0" u="none" baseline="0"/>
            <a:t>b.  The Bear Agriculture memorandum lists the supply limited consumptive use for crops, in acre-feet per year by Division.</a:t>
          </a:r>
        </a:p>
        <a:p>
          <a:pPr algn="l"/>
          <a:endParaRPr lang="en-US" sz="1100" b="0" u="none" baseline="0"/>
        </a:p>
        <a:p>
          <a:pPr algn="l"/>
          <a:r>
            <a:rPr lang="en-US" sz="1100" b="0" u="none" baseline="0"/>
            <a:t>c.  ArcMap and the NRCS HUC 8 shapefile were utilized to calculate area weight ratios of HUC 8 to total basin.  These ratios were then applied to the estimated livestock consumptive use reported by basin in the Bear Future Demands technical memorandum.</a:t>
          </a:r>
        </a:p>
        <a:p>
          <a:pPr algn="l"/>
          <a:endParaRPr lang="en-US" sz="1100" b="0" u="none" baseline="0"/>
        </a:p>
        <a:p>
          <a:pPr algn="l"/>
          <a:r>
            <a:rPr lang="en-US" sz="1100" b="0" u="none" baseline="0"/>
            <a:t>d.  Lastly the irrigation and livestock consumptive use were summed to obtain the estimated total agricultural consumptive use in acre-feet per year by HUC 8.</a:t>
          </a:r>
        </a:p>
      </xdr:txBody>
    </xdr:sp>
    <xdr:clientData/>
  </xdr:twoCellAnchor>
  <xdr:twoCellAnchor>
    <xdr:from>
      <xdr:col>2</xdr:col>
      <xdr:colOff>101600</xdr:colOff>
      <xdr:row>4</xdr:row>
      <xdr:rowOff>44450</xdr:rowOff>
    </xdr:from>
    <xdr:to>
      <xdr:col>187</xdr:col>
      <xdr:colOff>241300</xdr:colOff>
      <xdr:row>73</xdr:row>
      <xdr:rowOff>76200</xdr:rowOff>
    </xdr:to>
    <xdr:sp macro="" textlink="">
      <xdr:nvSpPr>
        <xdr:cNvPr id="2" name="Rounded Rectangle 1"/>
        <xdr:cNvSpPr/>
      </xdr:nvSpPr>
      <xdr:spPr>
        <a:xfrm>
          <a:off x="1320800" y="819150"/>
          <a:ext cx="112915700" cy="1229995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100" b="1" u="sng"/>
            <a:t>Current</a:t>
          </a:r>
          <a:r>
            <a:rPr lang="en-US" sz="1100" b="1" u="sng" baseline="0"/>
            <a:t> M&amp;I;</a:t>
          </a:r>
          <a:endParaRPr lang="en-US" sz="1100" b="1" u="sng"/>
        </a:p>
      </xdr:txBody>
    </xdr:sp>
    <xdr:clientData/>
  </xdr:twoCellAnchor>
  <xdr:twoCellAnchor>
    <xdr:from>
      <xdr:col>3</xdr:col>
      <xdr:colOff>279400</xdr:colOff>
      <xdr:row>12</xdr:row>
      <xdr:rowOff>71397</xdr:rowOff>
    </xdr:from>
    <xdr:to>
      <xdr:col>63</xdr:col>
      <xdr:colOff>0</xdr:colOff>
      <xdr:row>67</xdr:row>
      <xdr:rowOff>76396</xdr:rowOff>
    </xdr:to>
    <xdr:grpSp>
      <xdr:nvGrpSpPr>
        <xdr:cNvPr id="26" name="Group 25"/>
        <xdr:cNvGrpSpPr/>
      </xdr:nvGrpSpPr>
      <xdr:grpSpPr>
        <a:xfrm>
          <a:off x="2108200" y="2255797"/>
          <a:ext cx="36296600" cy="9783999"/>
          <a:chOff x="2108200" y="2395497"/>
          <a:chExt cx="36296600" cy="10482499"/>
        </a:xfrm>
      </xdr:grpSpPr>
      <xdr:sp macro="" textlink="">
        <xdr:nvSpPr>
          <xdr:cNvPr id="18" name="Rounded Rectangle 17"/>
          <xdr:cNvSpPr/>
        </xdr:nvSpPr>
        <xdr:spPr>
          <a:xfrm>
            <a:off x="2108200" y="2395497"/>
            <a:ext cx="36296600" cy="10482499"/>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Municipal</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grpSp>
        <xdr:nvGrpSpPr>
          <xdr:cNvPr id="16" name="Group 15"/>
          <xdr:cNvGrpSpPr/>
        </xdr:nvGrpSpPr>
        <xdr:grpSpPr>
          <a:xfrm>
            <a:off x="2514600" y="3961993"/>
            <a:ext cx="3190875" cy="7584677"/>
            <a:chOff x="2514600" y="3746501"/>
            <a:chExt cx="3190875" cy="7080250"/>
          </a:xfrm>
        </xdr:grpSpPr>
        <xdr:sp macro="" textlink="">
          <xdr:nvSpPr>
            <xdr:cNvPr id="4" name="Rounded Rectangle 3"/>
            <xdr:cNvSpPr/>
          </xdr:nvSpPr>
          <xdr:spPr>
            <a:xfrm>
              <a:off x="2514600" y="3746501"/>
              <a:ext cx="3190875" cy="708025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pic>
          <xdr:nvPicPr>
            <xdr:cNvPr id="46081"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16201" y="4127500"/>
              <a:ext cx="3028630" cy="6692900"/>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15" name="Group 14"/>
          <xdr:cNvGrpSpPr/>
        </xdr:nvGrpSpPr>
        <xdr:grpSpPr>
          <a:xfrm>
            <a:off x="6098646" y="3961993"/>
            <a:ext cx="4597400" cy="8024888"/>
            <a:chOff x="6070600" y="3729264"/>
            <a:chExt cx="4597400" cy="7491185"/>
          </a:xfrm>
        </xdr:grpSpPr>
        <xdr:sp macro="" textlink="">
          <xdr:nvSpPr>
            <xdr:cNvPr id="50" name="Rounded Rectangle 49"/>
            <xdr:cNvSpPr/>
          </xdr:nvSpPr>
          <xdr:spPr>
            <a:xfrm>
              <a:off x="6070600" y="3729264"/>
              <a:ext cx="4597400" cy="749118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US" sz="1100"/>
            </a:p>
          </xdr:txBody>
        </xdr:sp>
        <xdr:pic>
          <xdr:nvPicPr>
            <xdr:cNvPr id="9" name="Pictur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29350" y="3930650"/>
              <a:ext cx="4266653" cy="7251700"/>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13" name="Group 12"/>
          <xdr:cNvGrpSpPr/>
        </xdr:nvGrpSpPr>
        <xdr:grpSpPr>
          <a:xfrm>
            <a:off x="11089217" y="3961993"/>
            <a:ext cx="4445001" cy="7088101"/>
            <a:chOff x="10795000" y="4095750"/>
            <a:chExt cx="4445001" cy="7086600"/>
          </a:xfrm>
        </xdr:grpSpPr>
        <xdr:sp macro="" textlink="">
          <xdr:nvSpPr>
            <xdr:cNvPr id="51" name="Rounded Rectangle 50"/>
            <xdr:cNvSpPr/>
          </xdr:nvSpPr>
          <xdr:spPr>
            <a:xfrm>
              <a:off x="10795000" y="4095750"/>
              <a:ext cx="4368800" cy="7086600"/>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100" b="0" u="none" baseline="0"/>
            </a:p>
          </xdr:txBody>
        </xdr:sp>
        <xdr:pic>
          <xdr:nvPicPr>
            <xdr:cNvPr id="46082" name="Picture 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91851" y="4438650"/>
              <a:ext cx="4248150" cy="6667500"/>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17" name="Group 16"/>
          <xdr:cNvGrpSpPr/>
        </xdr:nvGrpSpPr>
        <xdr:grpSpPr>
          <a:xfrm>
            <a:off x="15927389" y="3961993"/>
            <a:ext cx="4597400" cy="8167545"/>
            <a:chOff x="15843250" y="3964940"/>
            <a:chExt cx="4597400" cy="7842794"/>
          </a:xfrm>
        </xdr:grpSpPr>
        <xdr:sp macro="" textlink="">
          <xdr:nvSpPr>
            <xdr:cNvPr id="61" name="Rounded Rectangle 60"/>
            <xdr:cNvSpPr/>
          </xdr:nvSpPr>
          <xdr:spPr>
            <a:xfrm>
              <a:off x="15843250" y="3964940"/>
              <a:ext cx="4597400" cy="7704545"/>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pic>
          <xdr:nvPicPr>
            <xdr:cNvPr id="46084" name="Picture 4"/>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215360" y="4091940"/>
              <a:ext cx="4191000" cy="7715794"/>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20" name="Group 19"/>
          <xdr:cNvGrpSpPr/>
        </xdr:nvGrpSpPr>
        <xdr:grpSpPr>
          <a:xfrm>
            <a:off x="20917960" y="3961993"/>
            <a:ext cx="4845050" cy="8380558"/>
            <a:chOff x="20777200" y="4387850"/>
            <a:chExt cx="4845050" cy="8382000"/>
          </a:xfrm>
        </xdr:grpSpPr>
        <xdr:sp macro="" textlink="">
          <xdr:nvSpPr>
            <xdr:cNvPr id="63" name="Rounded Rectangle 62"/>
            <xdr:cNvSpPr/>
          </xdr:nvSpPr>
          <xdr:spPr>
            <a:xfrm>
              <a:off x="20777200" y="4387850"/>
              <a:ext cx="4845050" cy="838200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1100" b="0" baseline="0"/>
            </a:p>
          </xdr:txBody>
        </xdr:sp>
        <xdr:pic>
          <xdr:nvPicPr>
            <xdr:cNvPr id="46086" name="Picture 6"/>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878800" y="4743450"/>
              <a:ext cx="4724400" cy="8001000"/>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21" name="Group 20"/>
          <xdr:cNvGrpSpPr/>
        </xdr:nvGrpSpPr>
        <xdr:grpSpPr>
          <a:xfrm>
            <a:off x="26156181" y="3961993"/>
            <a:ext cx="4972050" cy="5299070"/>
            <a:chOff x="25984200" y="4222750"/>
            <a:chExt cx="5143500" cy="5302250"/>
          </a:xfrm>
        </xdr:grpSpPr>
        <xdr:sp macro="" textlink="">
          <xdr:nvSpPr>
            <xdr:cNvPr id="64" name="Rounded Rectangle 63"/>
            <xdr:cNvSpPr/>
          </xdr:nvSpPr>
          <xdr:spPr>
            <a:xfrm>
              <a:off x="25984200" y="4222750"/>
              <a:ext cx="5143500" cy="5302250"/>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pic>
          <xdr:nvPicPr>
            <xdr:cNvPr id="46087" name="Picture 7"/>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289000" y="4667250"/>
              <a:ext cx="4648200" cy="4541520"/>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22" name="Group 21"/>
          <xdr:cNvGrpSpPr/>
        </xdr:nvGrpSpPr>
        <xdr:grpSpPr>
          <a:xfrm>
            <a:off x="31521400" y="3961993"/>
            <a:ext cx="6502400" cy="5509945"/>
            <a:chOff x="31521400" y="4260850"/>
            <a:chExt cx="6502400" cy="5511800"/>
          </a:xfrm>
        </xdr:grpSpPr>
        <xdr:sp macro="" textlink="">
          <xdr:nvSpPr>
            <xdr:cNvPr id="65" name="Rounded Rectangle 64"/>
            <xdr:cNvSpPr/>
          </xdr:nvSpPr>
          <xdr:spPr>
            <a:xfrm>
              <a:off x="31521400" y="4260850"/>
              <a:ext cx="6502400" cy="5511800"/>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pic>
          <xdr:nvPicPr>
            <xdr:cNvPr id="46088" name="Picture 8"/>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737300" y="4876800"/>
              <a:ext cx="6229350" cy="45720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xdr:from>
      <xdr:col>64</xdr:col>
      <xdr:colOff>101600</xdr:colOff>
      <xdr:row>12</xdr:row>
      <xdr:rowOff>44450</xdr:rowOff>
    </xdr:from>
    <xdr:to>
      <xdr:col>123</xdr:col>
      <xdr:colOff>431800</xdr:colOff>
      <xdr:row>67</xdr:row>
      <xdr:rowOff>49449</xdr:rowOff>
    </xdr:to>
    <xdr:grpSp>
      <xdr:nvGrpSpPr>
        <xdr:cNvPr id="70" name="Group 69"/>
        <xdr:cNvGrpSpPr/>
      </xdr:nvGrpSpPr>
      <xdr:grpSpPr>
        <a:xfrm>
          <a:off x="39116000" y="2228850"/>
          <a:ext cx="36296600" cy="9783999"/>
          <a:chOff x="2108200" y="2395497"/>
          <a:chExt cx="36296600" cy="10482499"/>
        </a:xfrm>
      </xdr:grpSpPr>
      <xdr:sp macro="" textlink="">
        <xdr:nvSpPr>
          <xdr:cNvPr id="71" name="Rounded Rectangle 70"/>
          <xdr:cNvSpPr/>
        </xdr:nvSpPr>
        <xdr:spPr>
          <a:xfrm>
            <a:off x="2108200" y="2395497"/>
            <a:ext cx="36296600" cy="10482499"/>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Domestic</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xdr:txBody>
      </xdr:sp>
      <xdr:sp macro="" textlink="">
        <xdr:nvSpPr>
          <xdr:cNvPr id="91" name="Rounded Rectangle 90"/>
          <xdr:cNvSpPr/>
        </xdr:nvSpPr>
        <xdr:spPr>
          <a:xfrm>
            <a:off x="2514600" y="3961993"/>
            <a:ext cx="3190875" cy="8447454"/>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sp macro="" textlink="">
        <xdr:nvSpPr>
          <xdr:cNvPr id="89" name="Rounded Rectangle 88"/>
          <xdr:cNvSpPr/>
        </xdr:nvSpPr>
        <xdr:spPr>
          <a:xfrm>
            <a:off x="6098646" y="3961993"/>
            <a:ext cx="4597400" cy="860449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US" sz="1100"/>
          </a:p>
        </xdr:txBody>
      </xdr:sp>
      <xdr:sp macro="" textlink="">
        <xdr:nvSpPr>
          <xdr:cNvPr id="87" name="Rounded Rectangle 86"/>
          <xdr:cNvSpPr/>
        </xdr:nvSpPr>
        <xdr:spPr>
          <a:xfrm>
            <a:off x="11089217" y="3961993"/>
            <a:ext cx="4368800" cy="8643379"/>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100" b="0" u="none" baseline="0"/>
          </a:p>
        </xdr:txBody>
      </xdr:sp>
      <xdr:sp macro="" textlink="">
        <xdr:nvSpPr>
          <xdr:cNvPr id="85" name="Rounded Rectangle 84"/>
          <xdr:cNvSpPr/>
        </xdr:nvSpPr>
        <xdr:spPr>
          <a:xfrm>
            <a:off x="15927389" y="3961993"/>
            <a:ext cx="4597400" cy="8023571"/>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sp macro="" textlink="">
        <xdr:nvSpPr>
          <xdr:cNvPr id="83" name="Rounded Rectangle 82"/>
          <xdr:cNvSpPr/>
        </xdr:nvSpPr>
        <xdr:spPr>
          <a:xfrm>
            <a:off x="20917960" y="3961993"/>
            <a:ext cx="4845050" cy="8380558"/>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1100" b="0" baseline="0"/>
          </a:p>
        </xdr:txBody>
      </xdr:sp>
      <xdr:sp macro="" textlink="">
        <xdr:nvSpPr>
          <xdr:cNvPr id="81" name="Rounded Rectangle 80"/>
          <xdr:cNvSpPr/>
        </xdr:nvSpPr>
        <xdr:spPr>
          <a:xfrm>
            <a:off x="26156181" y="3961993"/>
            <a:ext cx="4972050" cy="8412779"/>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sp macro="" textlink="">
        <xdr:nvSpPr>
          <xdr:cNvPr id="79" name="Rounded Rectangle 78"/>
          <xdr:cNvSpPr/>
        </xdr:nvSpPr>
        <xdr:spPr>
          <a:xfrm>
            <a:off x="31521400" y="3961993"/>
            <a:ext cx="6502400" cy="8562546"/>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grpSp>
    <xdr:clientData/>
  </xdr:twoCellAnchor>
  <xdr:twoCellAnchor editAs="oneCell">
    <xdr:from>
      <xdr:col>64</xdr:col>
      <xdr:colOff>520700</xdr:colOff>
      <xdr:row>20</xdr:row>
      <xdr:rowOff>165100</xdr:rowOff>
    </xdr:from>
    <xdr:to>
      <xdr:col>70</xdr:col>
      <xdr:colOff>25400</xdr:colOff>
      <xdr:row>65</xdr:row>
      <xdr:rowOff>76200</xdr:rowOff>
    </xdr:to>
    <xdr:pic>
      <xdr:nvPicPr>
        <xdr:cNvPr id="46090" name="Picture 10"/>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9535100" y="3784600"/>
          <a:ext cx="3162300" cy="791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71</xdr:col>
      <xdr:colOff>76200</xdr:colOff>
      <xdr:row>21</xdr:row>
      <xdr:rowOff>0</xdr:rowOff>
    </xdr:from>
    <xdr:to>
      <xdr:col>77</xdr:col>
      <xdr:colOff>390915</xdr:colOff>
      <xdr:row>65</xdr:row>
      <xdr:rowOff>63500</xdr:rowOff>
    </xdr:to>
    <xdr:pic>
      <xdr:nvPicPr>
        <xdr:cNvPr id="46091" name="Picture 11"/>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3357800" y="3797300"/>
          <a:ext cx="3972315" cy="788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590550</xdr:colOff>
      <xdr:row>21</xdr:row>
      <xdr:rowOff>76201</xdr:rowOff>
    </xdr:from>
    <xdr:to>
      <xdr:col>85</xdr:col>
      <xdr:colOff>409575</xdr:colOff>
      <xdr:row>66</xdr:row>
      <xdr:rowOff>57150</xdr:rowOff>
    </xdr:to>
    <xdr:pic>
      <xdr:nvPicPr>
        <xdr:cNvPr id="46092" name="Picture 12"/>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139350" y="3933826"/>
          <a:ext cx="4086225" cy="8124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86</xdr:col>
      <xdr:colOff>552450</xdr:colOff>
      <xdr:row>21</xdr:row>
      <xdr:rowOff>85726</xdr:rowOff>
    </xdr:from>
    <xdr:to>
      <xdr:col>94</xdr:col>
      <xdr:colOff>57150</xdr:colOff>
      <xdr:row>62</xdr:row>
      <xdr:rowOff>95251</xdr:rowOff>
    </xdr:to>
    <xdr:pic>
      <xdr:nvPicPr>
        <xdr:cNvPr id="46093" name="Picture 13"/>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978050" y="3943351"/>
          <a:ext cx="4381500" cy="742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95</xdr:col>
      <xdr:colOff>296334</xdr:colOff>
      <xdr:row>21</xdr:row>
      <xdr:rowOff>135468</xdr:rowOff>
    </xdr:from>
    <xdr:to>
      <xdr:col>102</xdr:col>
      <xdr:colOff>355600</xdr:colOff>
      <xdr:row>64</xdr:row>
      <xdr:rowOff>143933</xdr:rowOff>
    </xdr:to>
    <xdr:pic>
      <xdr:nvPicPr>
        <xdr:cNvPr id="46094" name="Picture 14"/>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8208334" y="4097868"/>
          <a:ext cx="4326466" cy="8017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581025</xdr:colOff>
      <xdr:row>22</xdr:row>
      <xdr:rowOff>114300</xdr:rowOff>
    </xdr:from>
    <xdr:to>
      <xdr:col>111</xdr:col>
      <xdr:colOff>352425</xdr:colOff>
      <xdr:row>65</xdr:row>
      <xdr:rowOff>28575</xdr:rowOff>
    </xdr:to>
    <xdr:pic>
      <xdr:nvPicPr>
        <xdr:cNvPr id="46095" name="Picture 15"/>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3369825" y="4152900"/>
          <a:ext cx="4648200" cy="769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113</xdr:col>
      <xdr:colOff>32659</xdr:colOff>
      <xdr:row>23</xdr:row>
      <xdr:rowOff>130628</xdr:rowOff>
    </xdr:from>
    <xdr:to>
      <xdr:col>122</xdr:col>
      <xdr:colOff>566057</xdr:colOff>
      <xdr:row>65</xdr:row>
      <xdr:rowOff>119743</xdr:rowOff>
    </xdr:to>
    <xdr:pic>
      <xdr:nvPicPr>
        <xdr:cNvPr id="46096" name="Picture 16"/>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8917459" y="4441371"/>
          <a:ext cx="6019798" cy="7761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124</xdr:col>
      <xdr:colOff>558800</xdr:colOff>
      <xdr:row>12</xdr:row>
      <xdr:rowOff>44450</xdr:rowOff>
    </xdr:from>
    <xdr:to>
      <xdr:col>186</xdr:col>
      <xdr:colOff>317500</xdr:colOff>
      <xdr:row>67</xdr:row>
      <xdr:rowOff>49449</xdr:rowOff>
    </xdr:to>
    <xdr:grpSp>
      <xdr:nvGrpSpPr>
        <xdr:cNvPr id="101" name="Group 100"/>
        <xdr:cNvGrpSpPr/>
      </xdr:nvGrpSpPr>
      <xdr:grpSpPr>
        <a:xfrm>
          <a:off x="76149200" y="2228850"/>
          <a:ext cx="37553900" cy="9783999"/>
          <a:chOff x="2108200" y="2395497"/>
          <a:chExt cx="37553900" cy="10482499"/>
        </a:xfrm>
      </xdr:grpSpPr>
      <xdr:sp macro="" textlink="">
        <xdr:nvSpPr>
          <xdr:cNvPr id="102" name="Rounded Rectangle 101"/>
          <xdr:cNvSpPr/>
        </xdr:nvSpPr>
        <xdr:spPr>
          <a:xfrm>
            <a:off x="2108200" y="2395497"/>
            <a:ext cx="37553900" cy="10482499"/>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Industrial</a:t>
            </a: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124" name="Rounded Rectangle 123"/>
          <xdr:cNvSpPr/>
        </xdr:nvSpPr>
        <xdr:spPr>
          <a:xfrm>
            <a:off x="2578099" y="3961993"/>
            <a:ext cx="5029200" cy="8563677"/>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sp macro="" textlink="">
        <xdr:nvSpPr>
          <xdr:cNvPr id="143" name="Rounded Rectangle 142"/>
          <xdr:cNvSpPr/>
        </xdr:nvSpPr>
        <xdr:spPr>
          <a:xfrm>
            <a:off x="7833783" y="3961993"/>
            <a:ext cx="5029200" cy="510758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US" sz="1100"/>
          </a:p>
        </xdr:txBody>
      </xdr:sp>
      <xdr:sp macro="" textlink="">
        <xdr:nvSpPr>
          <xdr:cNvPr id="144" name="Rounded Rectangle 143"/>
          <xdr:cNvSpPr/>
        </xdr:nvSpPr>
        <xdr:spPr>
          <a:xfrm>
            <a:off x="13330767" y="3961993"/>
            <a:ext cx="5029200" cy="7088102"/>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100" b="0" u="none" baseline="0"/>
          </a:p>
        </xdr:txBody>
      </xdr:sp>
      <xdr:sp macro="" textlink="">
        <xdr:nvSpPr>
          <xdr:cNvPr id="145" name="Rounded Rectangle 144"/>
          <xdr:cNvSpPr/>
        </xdr:nvSpPr>
        <xdr:spPr>
          <a:xfrm>
            <a:off x="18637251" y="3961992"/>
            <a:ext cx="5029200" cy="8708221"/>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sp macro="" textlink="">
        <xdr:nvSpPr>
          <xdr:cNvPr id="146" name="Rounded Rectangle 145"/>
          <xdr:cNvSpPr/>
        </xdr:nvSpPr>
        <xdr:spPr>
          <a:xfrm>
            <a:off x="23969135" y="3961993"/>
            <a:ext cx="5029200" cy="7744529"/>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1100" b="0" baseline="0"/>
          </a:p>
        </xdr:txBody>
      </xdr:sp>
      <xdr:sp macro="" textlink="">
        <xdr:nvSpPr>
          <xdr:cNvPr id="147" name="Rounded Rectangle 146"/>
          <xdr:cNvSpPr/>
        </xdr:nvSpPr>
        <xdr:spPr>
          <a:xfrm>
            <a:off x="29224819" y="3961993"/>
            <a:ext cx="5029200" cy="5299070"/>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sp macro="" textlink="">
        <xdr:nvSpPr>
          <xdr:cNvPr id="148" name="Rounded Rectangle 147"/>
          <xdr:cNvSpPr/>
        </xdr:nvSpPr>
        <xdr:spPr>
          <a:xfrm>
            <a:off x="34328100" y="3961993"/>
            <a:ext cx="5029200" cy="5509946"/>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grpSp>
    <xdr:clientData/>
  </xdr:twoCellAnchor>
  <xdr:twoCellAnchor editAs="oneCell">
    <xdr:from>
      <xdr:col>125</xdr:col>
      <xdr:colOff>508001</xdr:colOff>
      <xdr:row>22</xdr:row>
      <xdr:rowOff>127000</xdr:rowOff>
    </xdr:from>
    <xdr:to>
      <xdr:col>133</xdr:col>
      <xdr:colOff>596900</xdr:colOff>
      <xdr:row>65</xdr:row>
      <xdr:rowOff>165100</xdr:rowOff>
    </xdr:to>
    <xdr:pic>
      <xdr:nvPicPr>
        <xdr:cNvPr id="46097" name="Picture 17"/>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6708001" y="4102100"/>
          <a:ext cx="4965699" cy="768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134</xdr:col>
      <xdr:colOff>317500</xdr:colOff>
      <xdr:row>23</xdr:row>
      <xdr:rowOff>0</xdr:rowOff>
    </xdr:from>
    <xdr:to>
      <xdr:col>142</xdr:col>
      <xdr:colOff>287020</xdr:colOff>
      <xdr:row>46</xdr:row>
      <xdr:rowOff>121920</xdr:rowOff>
    </xdr:to>
    <xdr:pic>
      <xdr:nvPicPr>
        <xdr:cNvPr id="46098" name="Picture 18"/>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82003900" y="4152900"/>
          <a:ext cx="4846320" cy="4211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143</xdr:col>
      <xdr:colOff>406400</xdr:colOff>
      <xdr:row>22</xdr:row>
      <xdr:rowOff>139699</xdr:rowOff>
    </xdr:from>
    <xdr:to>
      <xdr:col>151</xdr:col>
      <xdr:colOff>292100</xdr:colOff>
      <xdr:row>57</xdr:row>
      <xdr:rowOff>12700</xdr:rowOff>
    </xdr:to>
    <xdr:pic>
      <xdr:nvPicPr>
        <xdr:cNvPr id="46099" name="Picture 19"/>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87579200" y="4114799"/>
          <a:ext cx="4762500" cy="6096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152</xdr:col>
      <xdr:colOff>304800</xdr:colOff>
      <xdr:row>21</xdr:row>
      <xdr:rowOff>87086</xdr:rowOff>
    </xdr:from>
    <xdr:to>
      <xdr:col>159</xdr:col>
      <xdr:colOff>576943</xdr:colOff>
      <xdr:row>66</xdr:row>
      <xdr:rowOff>108858</xdr:rowOff>
    </xdr:to>
    <xdr:pic>
      <xdr:nvPicPr>
        <xdr:cNvPr id="46100" name="Picture 20"/>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92964000" y="4027715"/>
          <a:ext cx="4539343" cy="8349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161</xdr:col>
      <xdr:colOff>108857</xdr:colOff>
      <xdr:row>22</xdr:row>
      <xdr:rowOff>87085</xdr:rowOff>
    </xdr:from>
    <xdr:to>
      <xdr:col>169</xdr:col>
      <xdr:colOff>154577</xdr:colOff>
      <xdr:row>60</xdr:row>
      <xdr:rowOff>102325</xdr:rowOff>
    </xdr:to>
    <xdr:pic>
      <xdr:nvPicPr>
        <xdr:cNvPr id="46101" name="Picture 21"/>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98254457" y="4212771"/>
          <a:ext cx="4922520" cy="70474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169</xdr:col>
      <xdr:colOff>381000</xdr:colOff>
      <xdr:row>22</xdr:row>
      <xdr:rowOff>21771</xdr:rowOff>
    </xdr:from>
    <xdr:to>
      <xdr:col>177</xdr:col>
      <xdr:colOff>449580</xdr:colOff>
      <xdr:row>47</xdr:row>
      <xdr:rowOff>174172</xdr:rowOff>
    </xdr:to>
    <xdr:pic>
      <xdr:nvPicPr>
        <xdr:cNvPr id="46102" name="Picture 22"/>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03403400" y="4147457"/>
          <a:ext cx="4945380" cy="477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177</xdr:col>
      <xdr:colOff>544286</xdr:colOff>
      <xdr:row>22</xdr:row>
      <xdr:rowOff>152400</xdr:rowOff>
    </xdr:from>
    <xdr:to>
      <xdr:col>186</xdr:col>
      <xdr:colOff>148046</xdr:colOff>
      <xdr:row>49</xdr:row>
      <xdr:rowOff>5443</xdr:rowOff>
    </xdr:to>
    <xdr:pic>
      <xdr:nvPicPr>
        <xdr:cNvPr id="46103" name="Picture 23"/>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08443486" y="4278086"/>
          <a:ext cx="5090160" cy="4849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406400</xdr:colOff>
      <xdr:row>205</xdr:row>
      <xdr:rowOff>25400</xdr:rowOff>
    </xdr:from>
    <xdr:to>
      <xdr:col>10</xdr:col>
      <xdr:colOff>558800</xdr:colOff>
      <xdr:row>244</xdr:row>
      <xdr:rowOff>150368</xdr:rowOff>
    </xdr:to>
    <xdr:sp macro="" textlink="">
      <xdr:nvSpPr>
        <xdr:cNvPr id="27" name="Rounded Rectangle 26"/>
        <xdr:cNvSpPr/>
      </xdr:nvSpPr>
      <xdr:spPr>
        <a:xfrm>
          <a:off x="1625600" y="36525200"/>
          <a:ext cx="5029200" cy="705916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11</xdr:col>
      <xdr:colOff>320146</xdr:colOff>
      <xdr:row>205</xdr:row>
      <xdr:rowOff>25400</xdr:rowOff>
    </xdr:from>
    <xdr:to>
      <xdr:col>19</xdr:col>
      <xdr:colOff>472546</xdr:colOff>
      <xdr:row>244</xdr:row>
      <xdr:rowOff>152400</xdr:rowOff>
    </xdr:to>
    <xdr:sp macro="" textlink="">
      <xdr:nvSpPr>
        <xdr:cNvPr id="157" name="Rounded Rectangle 156"/>
        <xdr:cNvSpPr/>
      </xdr:nvSpPr>
      <xdr:spPr>
        <a:xfrm>
          <a:off x="7025746" y="36525200"/>
          <a:ext cx="5029200" cy="70612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20</xdr:col>
      <xdr:colOff>233892</xdr:colOff>
      <xdr:row>205</xdr:row>
      <xdr:rowOff>25400</xdr:rowOff>
    </xdr:from>
    <xdr:to>
      <xdr:col>28</xdr:col>
      <xdr:colOff>386292</xdr:colOff>
      <xdr:row>244</xdr:row>
      <xdr:rowOff>152400</xdr:rowOff>
    </xdr:to>
    <xdr:sp macro="" textlink="">
      <xdr:nvSpPr>
        <xdr:cNvPr id="158" name="Rounded Rectangle 157"/>
        <xdr:cNvSpPr/>
      </xdr:nvSpPr>
      <xdr:spPr>
        <a:xfrm>
          <a:off x="12425892" y="36525200"/>
          <a:ext cx="5029200" cy="7061200"/>
        </a:xfrm>
        <a:prstGeom prst="roundRect">
          <a:avLst/>
        </a:prstGeom>
        <a:gradFill flip="none" rotWithShape="1">
          <a:gsLst>
            <a:gs pos="0">
              <a:srgbClr val="FFFF00"/>
            </a:gs>
            <a:gs pos="100000">
              <a:srgbClr val="FFFFE5"/>
            </a:gs>
            <a:gs pos="100000">
              <a:srgbClr val="FFFF99">
                <a:shade val="100000"/>
                <a:satMod val="115000"/>
              </a:srgbClr>
            </a:gs>
          </a:gsLst>
          <a:lin ang="16200000" scaled="1"/>
          <a:tileRect/>
        </a:gradFill>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29</xdr:col>
      <xdr:colOff>147638</xdr:colOff>
      <xdr:row>205</xdr:row>
      <xdr:rowOff>25400</xdr:rowOff>
    </xdr:from>
    <xdr:to>
      <xdr:col>37</xdr:col>
      <xdr:colOff>300038</xdr:colOff>
      <xdr:row>244</xdr:row>
      <xdr:rowOff>152400</xdr:rowOff>
    </xdr:to>
    <xdr:sp macro="" textlink="">
      <xdr:nvSpPr>
        <xdr:cNvPr id="159" name="Rounded Rectangle 158"/>
        <xdr:cNvSpPr/>
      </xdr:nvSpPr>
      <xdr:spPr>
        <a:xfrm>
          <a:off x="17826038" y="36525200"/>
          <a:ext cx="5029200" cy="7061200"/>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38</xdr:col>
      <xdr:colOff>61384</xdr:colOff>
      <xdr:row>205</xdr:row>
      <xdr:rowOff>25400</xdr:rowOff>
    </xdr:from>
    <xdr:to>
      <xdr:col>46</xdr:col>
      <xdr:colOff>213784</xdr:colOff>
      <xdr:row>244</xdr:row>
      <xdr:rowOff>152400</xdr:rowOff>
    </xdr:to>
    <xdr:sp macro="" textlink="">
      <xdr:nvSpPr>
        <xdr:cNvPr id="160" name="Rounded Rectangle 159"/>
        <xdr:cNvSpPr/>
      </xdr:nvSpPr>
      <xdr:spPr>
        <a:xfrm>
          <a:off x="23226184" y="36525200"/>
          <a:ext cx="5029200" cy="706120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n-US" sz="1100"/>
        </a:p>
      </xdr:txBody>
    </xdr:sp>
    <xdr:clientData/>
  </xdr:twoCellAnchor>
  <xdr:twoCellAnchor>
    <xdr:from>
      <xdr:col>46</xdr:col>
      <xdr:colOff>584730</xdr:colOff>
      <xdr:row>205</xdr:row>
      <xdr:rowOff>25400</xdr:rowOff>
    </xdr:from>
    <xdr:to>
      <xdr:col>55</xdr:col>
      <xdr:colOff>127530</xdr:colOff>
      <xdr:row>244</xdr:row>
      <xdr:rowOff>152400</xdr:rowOff>
    </xdr:to>
    <xdr:sp macro="" textlink="">
      <xdr:nvSpPr>
        <xdr:cNvPr id="161" name="Rounded Rectangle 160"/>
        <xdr:cNvSpPr/>
      </xdr:nvSpPr>
      <xdr:spPr>
        <a:xfrm>
          <a:off x="28626330" y="36525200"/>
          <a:ext cx="5029200" cy="7061200"/>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US" sz="1100"/>
        </a:p>
      </xdr:txBody>
    </xdr:sp>
    <xdr:clientData/>
  </xdr:twoCellAnchor>
  <xdr:twoCellAnchor>
    <xdr:from>
      <xdr:col>55</xdr:col>
      <xdr:colOff>498474</xdr:colOff>
      <xdr:row>205</xdr:row>
      <xdr:rowOff>25400</xdr:rowOff>
    </xdr:from>
    <xdr:to>
      <xdr:col>64</xdr:col>
      <xdr:colOff>41274</xdr:colOff>
      <xdr:row>244</xdr:row>
      <xdr:rowOff>152400</xdr:rowOff>
    </xdr:to>
    <xdr:sp macro="" textlink="">
      <xdr:nvSpPr>
        <xdr:cNvPr id="162" name="Rounded Rectangle 161"/>
        <xdr:cNvSpPr/>
      </xdr:nvSpPr>
      <xdr:spPr>
        <a:xfrm>
          <a:off x="34026474" y="36525200"/>
          <a:ext cx="5029200" cy="7061200"/>
        </a:xfrm>
        <a:prstGeom prst="roundRect">
          <a:avLst/>
        </a:prstGeom>
        <a:gradFill flip="none" rotWithShape="1">
          <a:gsLst>
            <a:gs pos="51000">
              <a:srgbClr val="FF95FF"/>
            </a:gs>
            <a:gs pos="0">
              <a:srgbClr val="FF99FF"/>
            </a:gs>
            <a:gs pos="100000">
              <a:srgbClr val="FFDDFF"/>
            </a:gs>
          </a:gsLst>
          <a:lin ang="16200000" scaled="1"/>
          <a:tileRect/>
        </a:gradFill>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3</xdr:col>
      <xdr:colOff>25400</xdr:colOff>
      <xdr:row>207</xdr:row>
      <xdr:rowOff>127000</xdr:rowOff>
    </xdr:from>
    <xdr:to>
      <xdr:col>10</xdr:col>
      <xdr:colOff>508000</xdr:colOff>
      <xdr:row>245</xdr:row>
      <xdr:rowOff>63500</xdr:rowOff>
    </xdr:to>
    <xdr:pic>
      <xdr:nvPicPr>
        <xdr:cNvPr id="46104" name="Picture 24"/>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854200" y="36995100"/>
          <a:ext cx="4749800" cy="669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381000</xdr:colOff>
      <xdr:row>207</xdr:row>
      <xdr:rowOff>25400</xdr:rowOff>
    </xdr:from>
    <xdr:to>
      <xdr:col>19</xdr:col>
      <xdr:colOff>482600</xdr:colOff>
      <xdr:row>245</xdr:row>
      <xdr:rowOff>88900</xdr:rowOff>
    </xdr:to>
    <xdr:pic>
      <xdr:nvPicPr>
        <xdr:cNvPr id="46105" name="Picture 25"/>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7086600" y="36893500"/>
          <a:ext cx="4978400" cy="681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254000</xdr:colOff>
      <xdr:row>207</xdr:row>
      <xdr:rowOff>114300</xdr:rowOff>
    </xdr:from>
    <xdr:to>
      <xdr:col>28</xdr:col>
      <xdr:colOff>398149</xdr:colOff>
      <xdr:row>245</xdr:row>
      <xdr:rowOff>12700</xdr:rowOff>
    </xdr:to>
    <xdr:pic>
      <xdr:nvPicPr>
        <xdr:cNvPr id="46106" name="Picture 26"/>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446000" y="36982400"/>
          <a:ext cx="5020949" cy="665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195943</xdr:colOff>
      <xdr:row>209</xdr:row>
      <xdr:rowOff>108858</xdr:rowOff>
    </xdr:from>
    <xdr:to>
      <xdr:col>37</xdr:col>
      <xdr:colOff>359229</xdr:colOff>
      <xdr:row>243</xdr:row>
      <xdr:rowOff>0</xdr:rowOff>
    </xdr:to>
    <xdr:pic>
      <xdr:nvPicPr>
        <xdr:cNvPr id="46107" name="Picture 27"/>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7874343" y="38840229"/>
          <a:ext cx="5040086" cy="6183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38</xdr:col>
      <xdr:colOff>119743</xdr:colOff>
      <xdr:row>207</xdr:row>
      <xdr:rowOff>76200</xdr:rowOff>
    </xdr:from>
    <xdr:to>
      <xdr:col>46</xdr:col>
      <xdr:colOff>326571</xdr:colOff>
      <xdr:row>242</xdr:row>
      <xdr:rowOff>10886</xdr:rowOff>
    </xdr:to>
    <xdr:pic>
      <xdr:nvPicPr>
        <xdr:cNvPr id="46108" name="Picture 28"/>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3284543" y="38437457"/>
          <a:ext cx="5083628" cy="6411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47</xdr:col>
      <xdr:colOff>152400</xdr:colOff>
      <xdr:row>206</xdr:row>
      <xdr:rowOff>95251</xdr:rowOff>
    </xdr:from>
    <xdr:to>
      <xdr:col>54</xdr:col>
      <xdr:colOff>512428</xdr:colOff>
      <xdr:row>245</xdr:row>
      <xdr:rowOff>95251</xdr:rowOff>
    </xdr:to>
    <xdr:pic>
      <xdr:nvPicPr>
        <xdr:cNvPr id="46109" name="Picture 29"/>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8803600" y="39376351"/>
          <a:ext cx="4627228" cy="742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55</xdr:col>
      <xdr:colOff>596900</xdr:colOff>
      <xdr:row>208</xdr:row>
      <xdr:rowOff>12700</xdr:rowOff>
    </xdr:from>
    <xdr:to>
      <xdr:col>64</xdr:col>
      <xdr:colOff>25400</xdr:colOff>
      <xdr:row>243</xdr:row>
      <xdr:rowOff>50800</xdr:rowOff>
    </xdr:to>
    <xdr:pic>
      <xdr:nvPicPr>
        <xdr:cNvPr id="46110" name="Picture 30"/>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4124900" y="37058600"/>
          <a:ext cx="4914900" cy="626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533400</xdr:colOff>
      <xdr:row>370</xdr:row>
      <xdr:rowOff>114300</xdr:rowOff>
    </xdr:from>
    <xdr:to>
      <xdr:col>43</xdr:col>
      <xdr:colOff>342899</xdr:colOff>
      <xdr:row>426</xdr:row>
      <xdr:rowOff>19050</xdr:rowOff>
    </xdr:to>
    <xdr:sp macro="" textlink="">
      <xdr:nvSpPr>
        <xdr:cNvPr id="109" name="Rounded Rectangle 108"/>
        <xdr:cNvSpPr/>
      </xdr:nvSpPr>
      <xdr:spPr>
        <a:xfrm>
          <a:off x="14554200" y="70656450"/>
          <a:ext cx="12001499" cy="1057275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100" b="1" u="sng"/>
            <a:t>Current</a:t>
          </a:r>
          <a:r>
            <a:rPr lang="en-US" sz="1100" b="1" u="sng" baseline="0"/>
            <a:t> Thermoelectric</a:t>
          </a:r>
        </a:p>
        <a:p>
          <a:pPr algn="ctr"/>
          <a:endParaRPr lang="en-US" sz="1100" b="1" u="sng" baseline="0"/>
        </a:p>
        <a:p>
          <a:pPr algn="ctr"/>
          <a:endParaRPr lang="en-US" sz="1100" b="1" u="sng" baseline="0"/>
        </a:p>
        <a:p>
          <a:pPr algn="l"/>
          <a:r>
            <a:rPr lang="en-US" sz="2800" b="0" u="none"/>
            <a:t>a.</a:t>
          </a:r>
          <a:r>
            <a:rPr lang="en-US" sz="2800" b="0" u="none" baseline="0"/>
            <a:t> ArcMap was used to identify the locations and corresponding HUC 8s listed in the Powerplant Data document.</a:t>
          </a:r>
        </a:p>
        <a:p>
          <a:pPr algn="l"/>
          <a:endParaRPr lang="en-US" sz="2800" b="0" u="none" baseline="0"/>
        </a:p>
        <a:p>
          <a:pPr algn="l"/>
          <a:r>
            <a:rPr lang="en-US" sz="2800" b="0" u="none" baseline="0"/>
            <a:t>b.  The calculated withdrawals and consumption listed in the document were originally provided in millions of gallons per year.  These values were converted to acre-feet per year.</a:t>
          </a:r>
        </a:p>
        <a:p>
          <a:pPr algn="l"/>
          <a:endParaRPr lang="en-US" sz="2800" b="0" u="none" baseline="0"/>
        </a:p>
        <a:p>
          <a:pPr algn="l"/>
          <a:r>
            <a:rPr lang="en-US" sz="2800" b="0" u="none" baseline="0"/>
            <a:t>c.  Lastly, the water use values were aggregated by HUC 8 and the medium scenario consumptive use values were selected to represent consumptive use for powerplants in the WECC study area.</a:t>
          </a:r>
          <a:endParaRPr lang="en-US" sz="2800" b="0" u="none"/>
        </a:p>
      </xdr:txBody>
    </xdr:sp>
    <xdr:clientData/>
  </xdr:twoCellAnchor>
  <xdr:twoCellAnchor>
    <xdr:from>
      <xdr:col>2</xdr:col>
      <xdr:colOff>149224</xdr:colOff>
      <xdr:row>370</xdr:row>
      <xdr:rowOff>139700</xdr:rowOff>
    </xdr:from>
    <xdr:to>
      <xdr:col>21</xdr:col>
      <xdr:colOff>568323</xdr:colOff>
      <xdr:row>426</xdr:row>
      <xdr:rowOff>44450</xdr:rowOff>
    </xdr:to>
    <xdr:grpSp>
      <xdr:nvGrpSpPr>
        <xdr:cNvPr id="19" name="Group 18"/>
        <xdr:cNvGrpSpPr/>
      </xdr:nvGrpSpPr>
      <xdr:grpSpPr>
        <a:xfrm>
          <a:off x="1368424" y="65976500"/>
          <a:ext cx="12001499" cy="9861550"/>
          <a:chOff x="1266824" y="65951100"/>
          <a:chExt cx="12001499" cy="9861550"/>
        </a:xfrm>
      </xdr:grpSpPr>
      <xdr:sp macro="" textlink="">
        <xdr:nvSpPr>
          <xdr:cNvPr id="110" name="Rounded Rectangle 109"/>
          <xdr:cNvSpPr/>
        </xdr:nvSpPr>
        <xdr:spPr>
          <a:xfrm>
            <a:off x="1266824" y="65951100"/>
            <a:ext cx="12001499" cy="986155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100" b="1" u="sng"/>
              <a:t>Current</a:t>
            </a:r>
            <a:r>
              <a:rPr lang="en-US" sz="1100" b="1" u="sng" baseline="0"/>
              <a:t> Thermoelectric</a:t>
            </a:r>
            <a:endParaRPr lang="en-US" sz="1100" b="1" u="sng"/>
          </a:p>
        </xdr:txBody>
      </xdr:sp>
      <xdr:pic>
        <xdr:nvPicPr>
          <xdr:cNvPr id="14" name="Picture 1"/>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886200" y="66979799"/>
            <a:ext cx="6273800" cy="8383601"/>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45</xdr:col>
      <xdr:colOff>584200</xdr:colOff>
      <xdr:row>371</xdr:row>
      <xdr:rowOff>25400</xdr:rowOff>
    </xdr:from>
    <xdr:to>
      <xdr:col>68</xdr:col>
      <xdr:colOff>393700</xdr:colOff>
      <xdr:row>419</xdr:row>
      <xdr:rowOff>114300</xdr:rowOff>
    </xdr:to>
    <xdr:grpSp>
      <xdr:nvGrpSpPr>
        <xdr:cNvPr id="113" name="Group 112"/>
        <xdr:cNvGrpSpPr/>
      </xdr:nvGrpSpPr>
      <xdr:grpSpPr>
        <a:xfrm>
          <a:off x="28016200" y="66040000"/>
          <a:ext cx="13830300" cy="8623300"/>
          <a:chOff x="22555200" y="12009120"/>
          <a:chExt cx="13906500" cy="8867140"/>
        </a:xfrm>
      </xdr:grpSpPr>
      <xdr:sp macro="" textlink="">
        <xdr:nvSpPr>
          <xdr:cNvPr id="114" name="Rounded Rectangle 113"/>
          <xdr:cNvSpPr/>
        </xdr:nvSpPr>
        <xdr:spPr>
          <a:xfrm>
            <a:off x="22555200" y="12009120"/>
            <a:ext cx="13906500" cy="886714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100" b="1" u="sng"/>
              <a:t>Thermoelectric Data Dictionary</a:t>
            </a:r>
          </a:p>
        </xdr:txBody>
      </xdr:sp>
      <xdr:pic>
        <xdr:nvPicPr>
          <xdr:cNvPr id="115" name="Picture 1"/>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3393400" y="12664440"/>
            <a:ext cx="12915900" cy="804948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238125</xdr:colOff>
      <xdr:row>2</xdr:row>
      <xdr:rowOff>95250</xdr:rowOff>
    </xdr:from>
    <xdr:to>
      <xdr:col>8</xdr:col>
      <xdr:colOff>19050</xdr:colOff>
      <xdr:row>20</xdr:row>
      <xdr:rowOff>161925</xdr:rowOff>
    </xdr:to>
    <xdr:sp macro="" textlink="">
      <xdr:nvSpPr>
        <xdr:cNvPr id="2" name="Rounded Rectangle 1"/>
        <xdr:cNvSpPr/>
      </xdr:nvSpPr>
      <xdr:spPr>
        <a:xfrm>
          <a:off x="238125" y="533400"/>
          <a:ext cx="4657725" cy="3495675"/>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rtlCol="0" anchor="t"/>
        <a:lstStyle/>
        <a:p>
          <a:pPr algn="ctr"/>
          <a:r>
            <a:rPr lang="en-US" sz="1100" b="1" u="sng"/>
            <a:t>Current Groundwater</a:t>
          </a:r>
        </a:p>
        <a:p>
          <a:pPr algn="ctr"/>
          <a:endParaRPr lang="en-US" sz="1100" b="1" u="sng"/>
        </a:p>
        <a:p>
          <a:pPr algn="l"/>
          <a:r>
            <a:rPr lang="en-US" sz="1100" b="0" u="none"/>
            <a:t>a.  ArcMap, the</a:t>
          </a:r>
          <a:r>
            <a:rPr lang="en-US" sz="1100" b="0" u="none" baseline="0"/>
            <a:t> US Aquifers shapefile and the USGS Groundwater document were used to assign groundwater pumping information for irrigation, public supply and industrial uses to the appropriate aquifers.</a:t>
          </a:r>
        </a:p>
        <a:p>
          <a:pPr algn="l"/>
          <a:endParaRPr lang="en-US" sz="1100" b="0" u="none" baseline="0"/>
        </a:p>
        <a:p>
          <a:pPr algn="l"/>
          <a:r>
            <a:rPr lang="en-US" sz="1100" b="0" u="none" baseline="0"/>
            <a:t>b.  Then, the NRCS HUC 8 and US Aquifers shapefiles were </a:t>
          </a:r>
          <a:r>
            <a:rPr lang="en-US" sz="1100" b="0" u="none"/>
            <a:t> used to calculate ratios of aquifer</a:t>
          </a:r>
          <a:r>
            <a:rPr lang="en-US" sz="1100" b="0" u="none" baseline="0"/>
            <a:t> area by </a:t>
          </a:r>
          <a:r>
            <a:rPr lang="en-US" sz="1100" b="0" u="none"/>
            <a:t>HUC 8 to total groundwater</a:t>
          </a:r>
          <a:r>
            <a:rPr lang="en-US" sz="1100" b="0" u="none" baseline="0"/>
            <a:t> aquifer area.  These ratios were applied to the total groundwater pumping estimates by aquifer to obtain groundwater pumping by aquifer and HUC 8.</a:t>
          </a:r>
        </a:p>
        <a:p>
          <a:pPr algn="l"/>
          <a:endParaRPr lang="en-US" sz="1100" b="0" u="none" baseline="0"/>
        </a:p>
        <a:p>
          <a:pPr algn="l"/>
          <a:r>
            <a:rPr lang="en-US" sz="1100" b="0" u="none" baseline="0"/>
            <a:t>c.  Lastly, the values were aggregated by HUC 8.</a:t>
          </a:r>
          <a:endParaRPr lang="en-US" sz="1100" b="0" u="none"/>
        </a:p>
      </xdr:txBody>
    </xdr:sp>
    <xdr:clientData/>
  </xdr:twoCellAnchor>
  <xdr:twoCellAnchor>
    <xdr:from>
      <xdr:col>8</xdr:col>
      <xdr:colOff>428625</xdr:colOff>
      <xdr:row>2</xdr:row>
      <xdr:rowOff>95250</xdr:rowOff>
    </xdr:from>
    <xdr:to>
      <xdr:col>16</xdr:col>
      <xdr:colOff>209550</xdr:colOff>
      <xdr:row>27</xdr:row>
      <xdr:rowOff>22860</xdr:rowOff>
    </xdr:to>
    <xdr:grpSp>
      <xdr:nvGrpSpPr>
        <xdr:cNvPr id="4" name="Group 3"/>
        <xdr:cNvGrpSpPr/>
      </xdr:nvGrpSpPr>
      <xdr:grpSpPr>
        <a:xfrm>
          <a:off x="5305425" y="514350"/>
          <a:ext cx="4657725" cy="4499610"/>
          <a:chOff x="5305425" y="514350"/>
          <a:chExt cx="4657725" cy="4499610"/>
        </a:xfrm>
      </xdr:grpSpPr>
      <xdr:sp macro="" textlink="">
        <xdr:nvSpPr>
          <xdr:cNvPr id="3" name="Rounded Rectangle 2"/>
          <xdr:cNvSpPr/>
        </xdr:nvSpPr>
        <xdr:spPr>
          <a:xfrm>
            <a:off x="5305425" y="514350"/>
            <a:ext cx="4657725" cy="4499610"/>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rtlCol="0" anchor="t"/>
          <a:lstStyle/>
          <a:p>
            <a:pPr algn="ctr"/>
            <a:endParaRPr lang="en-US" sz="1100" b="0" u="none"/>
          </a:p>
        </xdr:txBody>
      </xdr:sp>
      <xdr:pic>
        <xdr:nvPicPr>
          <xdr:cNvPr id="49153"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16980" y="655320"/>
            <a:ext cx="2758439" cy="418004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152400</xdr:colOff>
      <xdr:row>118</xdr:row>
      <xdr:rowOff>114300</xdr:rowOff>
    </xdr:from>
    <xdr:to>
      <xdr:col>138</xdr:col>
      <xdr:colOff>0</xdr:colOff>
      <xdr:row>225</xdr:row>
      <xdr:rowOff>19050</xdr:rowOff>
    </xdr:to>
    <xdr:grpSp>
      <xdr:nvGrpSpPr>
        <xdr:cNvPr id="50184" name="Group 50183"/>
        <xdr:cNvGrpSpPr/>
      </xdr:nvGrpSpPr>
      <xdr:grpSpPr>
        <a:xfrm>
          <a:off x="1371600" y="18173700"/>
          <a:ext cx="82753200" cy="16211550"/>
          <a:chOff x="1371600" y="18173700"/>
          <a:chExt cx="82753200" cy="16211550"/>
        </a:xfrm>
      </xdr:grpSpPr>
      <xdr:sp macro="" textlink="">
        <xdr:nvSpPr>
          <xdr:cNvPr id="2" name="Rounded Rectangle 1"/>
          <xdr:cNvSpPr/>
        </xdr:nvSpPr>
        <xdr:spPr>
          <a:xfrm>
            <a:off x="1371600" y="18173700"/>
            <a:ext cx="82753200" cy="1621155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100" b="1" u="sng" baseline="0"/>
              <a:t>FutureM&amp;I</a:t>
            </a:r>
            <a:endParaRPr lang="en-US" sz="1100" b="1" u="sng"/>
          </a:p>
        </xdr:txBody>
      </xdr:sp>
      <xdr:grpSp>
        <xdr:nvGrpSpPr>
          <xdr:cNvPr id="3" name="Group 2"/>
          <xdr:cNvGrpSpPr/>
        </xdr:nvGrpSpPr>
        <xdr:grpSpPr>
          <a:xfrm>
            <a:off x="13477183" y="19782684"/>
            <a:ext cx="18346057" cy="13257974"/>
            <a:chOff x="2116363" y="18315215"/>
            <a:chExt cx="18427700" cy="13639800"/>
          </a:xfrm>
        </xdr:grpSpPr>
        <xdr:sp macro="" textlink="">
          <xdr:nvSpPr>
            <xdr:cNvPr id="4" name="Rounded Rectangle 3"/>
            <xdr:cNvSpPr/>
          </xdr:nvSpPr>
          <xdr:spPr>
            <a:xfrm>
              <a:off x="2116363" y="18315215"/>
              <a:ext cx="18427700" cy="136398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Municipal/Domestic</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5" name="Rounded Rectangle 4"/>
            <xdr:cNvSpPr/>
          </xdr:nvSpPr>
          <xdr:spPr>
            <a:xfrm>
              <a:off x="2617536" y="19813273"/>
              <a:ext cx="1904955" cy="686153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baseline="0"/>
                <a:t>Wind/Big Horn Basin</a:t>
              </a:r>
              <a:endParaRPr lang="en-US" sz="1200" b="0" u="sng" baseline="0"/>
            </a:p>
            <a:p>
              <a:pPr lvl="0" algn="l"/>
              <a:r>
                <a:rPr lang="en-US" sz="1100" b="0" baseline="0"/>
                <a:t>a.  Current municipal and domestic consumptive use calculated in  the Water Use Current M&amp;I tab were summed and ratios of HUC 8 to total basin were calculated.</a:t>
              </a:r>
            </a:p>
            <a:p>
              <a:pPr lvl="0" algn="l"/>
              <a:endParaRPr lang="en-US" sz="1100" b="0" baseline="0"/>
            </a:p>
            <a:p>
              <a:pPr lvl="0" algn="l"/>
              <a:r>
                <a:rPr lang="en-US" sz="1100" b="0" baseline="0"/>
                <a:t>b.  Consumptive use and new water requirements demands for 2020  by basin  are reported in the WB Projection technical memorandum and were summed to obtain an estimated total 2020 Municipal and Domestic consumptive use.  The growth rate between the current basin use and the 2020 basin use was calculated.</a:t>
              </a:r>
            </a:p>
            <a:p>
              <a:pPr lvl="0" algn="l"/>
              <a:endParaRPr lang="en-US" sz="1100" b="0" baseline="0"/>
            </a:p>
            <a:p>
              <a:pPr lvl="0" algn="l"/>
              <a:r>
                <a:rPr lang="en-US" sz="1100" b="0" baseline="0"/>
                <a:t>c. This growth rate was then applied to the current Municipal and Domestic consumptive use to estimate the 2030 total Municipal and Domestic consumptive use in acre-feet per year by basin.</a:t>
              </a:r>
            </a:p>
            <a:p>
              <a:pPr lvl="0" algn="l"/>
              <a:endParaRPr lang="en-US" sz="1100" b="0" baseline="0"/>
            </a:p>
            <a:p>
              <a:pPr lvl="0" algn="l"/>
              <a:r>
                <a:rPr lang="en-US" sz="1100" b="0" baseline="0"/>
                <a:t>d. Lastly, the ratios calculated in step a were applied to the basin estimate of consumptive use .  This gives the  estimated 2030 Municipal and Domestic consumptive use in acre-feet p er year by HUC 8. </a:t>
              </a:r>
            </a:p>
          </xdr:txBody>
        </xdr:sp>
        <xdr:sp macro="" textlink="">
          <xdr:nvSpPr>
            <xdr:cNvPr id="6" name="Rounded Rectangle 5"/>
            <xdr:cNvSpPr/>
          </xdr:nvSpPr>
          <xdr:spPr>
            <a:xfrm>
              <a:off x="5187388" y="19813275"/>
              <a:ext cx="1910306" cy="456842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Snake/Salt River Basin</a:t>
              </a:r>
            </a:p>
            <a:p>
              <a:pPr algn="l"/>
              <a:r>
                <a:rPr lang="en-US" sz="1100" b="0" u="none" baseline="0"/>
                <a:t>a.  Current municipal and domestic use were used to calculate ratios of location to county.</a:t>
              </a:r>
            </a:p>
            <a:p>
              <a:pPr algn="l"/>
              <a:endParaRPr lang="en-US" sz="1100" b="0" u="none" baseline="0"/>
            </a:p>
            <a:p>
              <a:pPr algn="l"/>
              <a:r>
                <a:rPr lang="en-US" sz="1100" b="0" u="none" baseline="0"/>
                <a:t>b.  These ratios were then applied to the 2032 Mid Scenario Normal Year consumptive use estimates reported by county in the SS Future Demand technical memorandum.  This gives the estimated municipal and domestic consumptive use for 2032 in acre-feet per year by location, county and HUC 8.</a:t>
              </a:r>
            </a:p>
            <a:p>
              <a:pPr algn="l"/>
              <a:endParaRPr lang="en-US" sz="1100" b="0" u="none" baseline="0"/>
            </a:p>
            <a:p>
              <a:pPr algn="l"/>
              <a:r>
                <a:rPr lang="en-US" sz="1100" b="0" u="none" baseline="0"/>
                <a:t>c. Lastly, the values were aggregated by HUC 8.</a:t>
              </a:r>
            </a:p>
            <a:p>
              <a:pPr algn="l"/>
              <a:endParaRPr lang="en-US" sz="1100" b="0" u="none" baseline="0"/>
            </a:p>
            <a:p>
              <a:pPr algn="l"/>
              <a:r>
                <a:rPr lang="en-US" sz="1100" b="0" u="none" baseline="0"/>
                <a:t>Note:  The year 2032 is close enough to 2030 that this can be considered a reasonable estimate of 2030 consumptive use.  </a:t>
              </a:r>
            </a:p>
          </xdr:txBody>
        </xdr:sp>
        <xdr:sp macro="" textlink="">
          <xdr:nvSpPr>
            <xdr:cNvPr id="7" name="Rounded Rectangle 6"/>
            <xdr:cNvSpPr/>
          </xdr:nvSpPr>
          <xdr:spPr>
            <a:xfrm>
              <a:off x="7702560" y="19764288"/>
              <a:ext cx="1910306" cy="10405123"/>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Powder/Tongue Basin</a:t>
              </a:r>
            </a:p>
            <a:p>
              <a:pPr algn="l"/>
              <a:r>
                <a:rPr lang="en-US" sz="1100" b="0" u="none" baseline="0"/>
                <a:t>a.  The PT Final Report and the 2000 municipal and domestic populations (calculated in the current M&amp;I tab) were used to calculate ratios of HUC 8 to basin total.  Note:  The PT Final Report and the PT Municipal technical memorandum differ in  the areas considered to be municipal use.  In the PT Final Report, the areas of Soldier Creek, Lynch Utility, Cook Road WD, Means WD, Anderson I&amp;SD, Country Side, Eight Mile Subdivision, Green Valley Estates I&amp;SD, Heritages Village WD, Pinebutte I&amp;SD, Edgerton and Midwest are considered to be rural areas and do not have a future use listed by location. These areas and their populations were incorporated with the domestic population to calculate the ratios of HUC 8 to basin.</a:t>
              </a:r>
            </a:p>
            <a:p>
              <a:pPr algn="l"/>
              <a:endParaRPr lang="en-US" sz="1100" b="0" u="none" baseline="0"/>
            </a:p>
            <a:p>
              <a:pPr algn="l"/>
              <a:r>
                <a:rPr lang="en-US" sz="1100" b="0" u="none" baseline="0"/>
                <a:t>b.  The PT Final Report lists the domestic or rural 2030  population total estimates for a mid scenario for the entire basin.  The ratios calculated in step a were applied to this estimate to obtain 2030 estimated domestic population by HUC 8.</a:t>
              </a:r>
            </a:p>
            <a:p>
              <a:pPr algn="l"/>
              <a:endParaRPr lang="en-US" sz="1100" b="0" u="none" baseline="0"/>
            </a:p>
            <a:p>
              <a:pPr algn="l"/>
              <a:r>
                <a:rPr lang="en-US" sz="1100" b="0" u="none" baseline="0"/>
                <a:t>c.  The 2030 municipal consumptive use listed by  gpd in the PT Final Report were assigned to the municipal areas of Clearmont, Kaycee, Ranchester, Dayton, Buffalo and Sheridan.  For the HUC 8s with the calculated populations, the average estimate of 225 gpcpd (between 150 and 300 gpcpd as listed in the report) was applied to obtain the estimated domestic consumptive use by HUC 8 and basin.  These values were then converted to acre-feet per year.</a:t>
              </a:r>
            </a:p>
            <a:p>
              <a:pPr algn="l"/>
              <a:endParaRPr lang="en-US" sz="1100" b="0" u="none" baseline="0"/>
            </a:p>
            <a:p>
              <a:pPr algn="l"/>
              <a:r>
                <a:rPr lang="en-US" sz="1100" b="0" u="none" baseline="0"/>
                <a:t>d.  Lastly, the values were aggregated by HUC 8.</a:t>
              </a:r>
            </a:p>
          </xdr:txBody>
        </xdr:sp>
        <xdr:sp macro="" textlink="">
          <xdr:nvSpPr>
            <xdr:cNvPr id="8" name="Rounded Rectangle 7"/>
            <xdr:cNvSpPr/>
          </xdr:nvSpPr>
          <xdr:spPr>
            <a:xfrm>
              <a:off x="10337793" y="19813275"/>
              <a:ext cx="1910306" cy="5450186"/>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200" b="1" u="sng" baseline="0"/>
                <a:t>Platte River Basin</a:t>
              </a:r>
            </a:p>
            <a:p>
              <a:pPr algn="l"/>
              <a:r>
                <a:rPr lang="en-US" sz="1100" b="0" u="none" baseline="0"/>
                <a:t>a.   The current municipal and domestic consumptive use were first summed and  aggregated by both subbasin and HUC 8 to obtain current consumptive use in acre-feet per year by subbasin and HUC 8.</a:t>
              </a:r>
            </a:p>
            <a:p>
              <a:pPr algn="l"/>
              <a:endParaRPr lang="en-US" sz="1100" b="0" u="none" baseline="0"/>
            </a:p>
            <a:p>
              <a:pPr algn="l"/>
              <a:r>
                <a:rPr lang="en-US" sz="1100" b="0" u="none" baseline="0"/>
                <a:t>b.  Next, ratios of HUC 8 to subbasin were calculated using the current municipal and domestic consumptive use.</a:t>
              </a:r>
            </a:p>
            <a:p>
              <a:pPr algn="l"/>
              <a:endParaRPr lang="en-US" sz="1100" b="0" u="none" baseline="0"/>
            </a:p>
            <a:p>
              <a:pPr algn="l"/>
              <a:r>
                <a:rPr lang="en-US" sz="1100" b="0" u="none" baseline="0"/>
                <a:t>c.  The Platte Future Demand technical memorandum provides the estimated 2030 consumptive use in acre-feet per year by subbasin.  The ratios calculated in step b were applied to these 2030 values to obtain estimated 2030  municipal and domestic consumptive use in acre-feet per year by subbasin and HUC 8.</a:t>
              </a:r>
            </a:p>
            <a:p>
              <a:pPr algn="l"/>
              <a:endParaRPr lang="en-US" sz="1100" b="0" u="none" baseline="0"/>
            </a:p>
            <a:p>
              <a:pPr algn="l"/>
              <a:r>
                <a:rPr lang="en-US" sz="1100" b="0" u="none" baseline="0"/>
                <a:t>d.  Lastly, the values were aggregated by HUC 8.</a:t>
              </a:r>
            </a:p>
          </xdr:txBody>
        </xdr:sp>
        <xdr:sp macro="" textlink="">
          <xdr:nvSpPr>
            <xdr:cNvPr id="9" name="Rounded Rectangle 8"/>
            <xdr:cNvSpPr/>
          </xdr:nvSpPr>
          <xdr:spPr>
            <a:xfrm>
              <a:off x="12912995" y="19813274"/>
              <a:ext cx="1910306" cy="11005254"/>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200" b="1" u="sng" baseline="0"/>
                <a:t>Northeast Basin</a:t>
              </a:r>
              <a:endParaRPr lang="en-US" sz="1200" b="0" u="sng" baseline="0"/>
            </a:p>
            <a:p>
              <a:pPr lvl="0" algn="l"/>
              <a:r>
                <a:rPr lang="en-US" sz="1100" b="0" baseline="0"/>
                <a:t>a.  The NE Final Plan, and the current municipal and domestic populations (calculated in the Current M&amp;I Use tab), were used to calculate ratios of HUC 8 to basin total.  Note:  The NE Final Plan and the NE Municipal technical memorandum differ in the areas considered to be municipal use.  In the  NE Final Report, the areas of Lance Creek W&amp;SD, Cambria I&amp;SD, Osage WD, Salt Creek WD, West End WD, American Road, Antelope Valley, Cedar Hills, Central Campbell Co I&amp;SD, Collins Heights, Crestview, Force Road JPB, Fox Park I&amp;SD, Freedom Hills, Newton Industrial Park I&amp;SD, Peoples I&amp;SD, Southfork Estates, Wessex I&amp;SD, Westridge WUA,  and Vista West I&amp;SD are considered to be rural areas and do not have a future use listed by location.  These areas and their populations were incorporated with the domestic population to calculate the ratios of HUC 8 to basin.</a:t>
              </a:r>
            </a:p>
            <a:p>
              <a:pPr lvl="0" algn="l"/>
              <a:endParaRPr lang="en-US" sz="1100" b="0" baseline="0"/>
            </a:p>
            <a:p>
              <a:pPr lvl="0" algn="l"/>
              <a:r>
                <a:rPr lang="en-US" sz="1100" b="0" baseline="0"/>
                <a:t>b. The NE Final Plan lists the domestic or rural 2030 population total estimates for a mid scenario for the entire basin.  The ratios calculated in step a were applied to this estimate to obtain 2030 estimated domestic population by HUC 8.</a:t>
              </a:r>
            </a:p>
            <a:p>
              <a:pPr lvl="0" algn="l"/>
              <a:endParaRPr lang="en-US" sz="1100" b="0" baseline="0"/>
            </a:p>
            <a:p>
              <a:pPr lvl="0" algn="l"/>
              <a:r>
                <a:rPr lang="en-US" sz="1100" b="0" baseline="0"/>
                <a:t>c. The 2030 consumptive use listed in gpd in the NE Final Plan were assigned to the municipal areas of Hulett, Pinehaven, Manville, Upton, Sundance, Lusk, Moorcroft, Wright, Newcastle and Gillette.  For the HUC 8s with the calculated populations, the average estimate of 225 gpcpd (between 150 and 300 gpcpd as listed in the plan) was applied to obtain the estimated domestic consumptive use by HUC 8 and basin.  These values were then converted to acre-feet per year.</a:t>
              </a:r>
            </a:p>
            <a:p>
              <a:pPr lvl="0" algn="l"/>
              <a:endParaRPr lang="en-US" sz="1100" b="0" baseline="0"/>
            </a:p>
            <a:p>
              <a:pPr lvl="0" algn="l"/>
              <a:r>
                <a:rPr lang="en-US" sz="1100" b="0" baseline="0"/>
                <a:t>d.  Lastly, the values were aggregated by HUC 8.</a:t>
              </a:r>
            </a:p>
          </xdr:txBody>
        </xdr:sp>
        <xdr:sp macro="" textlink="">
          <xdr:nvSpPr>
            <xdr:cNvPr id="10" name="Rounded Rectangle 9"/>
            <xdr:cNvSpPr/>
          </xdr:nvSpPr>
          <xdr:spPr>
            <a:xfrm>
              <a:off x="15488197" y="19813273"/>
              <a:ext cx="1910306" cy="7746383"/>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Green River Basin</a:t>
              </a:r>
            </a:p>
            <a:p>
              <a:pPr algn="l"/>
              <a:r>
                <a:rPr lang="en-US" sz="1100" b="0" u="none" baseline="0"/>
                <a:t>a.   The HUC 8s found for the municipalities in the Current M&amp;I tab were used to assign HUC 8s to the future 2030 use values listed in the Green Future Municipal technical memorandum.</a:t>
              </a:r>
            </a:p>
            <a:p>
              <a:pPr algn="l"/>
              <a:endParaRPr lang="en-US" sz="1100" b="0" u="none" baseline="0"/>
            </a:p>
            <a:p>
              <a:pPr algn="l"/>
              <a:r>
                <a:rPr lang="en-US" sz="1100" b="0" u="none" baseline="0"/>
                <a:t>b.  The current domestic population calculated in the Current M&amp;I tab were used to calculate ratios of HUC 8 to County.  These ratios were then applied to the 2030 domestic population by county reported in the Green Future Domestic technical memorandum.</a:t>
              </a:r>
            </a:p>
            <a:p>
              <a:pPr algn="l"/>
              <a:endParaRPr lang="en-US" sz="1100" b="0" u="none" baseline="0"/>
            </a:p>
            <a:p>
              <a:pPr algn="l"/>
              <a:r>
                <a:rPr lang="en-US" sz="1100" b="0" u="none" baseline="0"/>
                <a:t>c.  The memorandum lists a domestic use range of 150 to 300 gpcpd.  The average estimate of 225 gpcpd was applied to the estimated 2030 domestic populations calculated in step b.  This gave average domestic water use in gallons per day by County and HUC 8.  These values were then converted to acre-feet per year.</a:t>
              </a:r>
            </a:p>
            <a:p>
              <a:pPr algn="l"/>
              <a:endParaRPr lang="en-US" sz="1100" b="0" u="none" baseline="0"/>
            </a:p>
            <a:p>
              <a:pPr algn="l"/>
              <a:r>
                <a:rPr lang="en-US" sz="1100" b="0" u="none" baseline="0"/>
                <a:t>d.  Lastly, the 2030 municipal and 2030 domestic water use were aggregated by HUC 8 and summed to obtain the total 2030 municipal and domestic water use in acre-feet per year by HUC 8.</a:t>
              </a:r>
            </a:p>
          </xdr:txBody>
        </xdr:sp>
        <xdr:sp macro="" textlink="">
          <xdr:nvSpPr>
            <xdr:cNvPr id="11" name="Rounded Rectangle 10"/>
            <xdr:cNvSpPr/>
          </xdr:nvSpPr>
          <xdr:spPr>
            <a:xfrm>
              <a:off x="18063399" y="19813274"/>
              <a:ext cx="1910306" cy="5852017"/>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Bear River Basin</a:t>
              </a:r>
            </a:p>
            <a:p>
              <a:pPr algn="l"/>
              <a:r>
                <a:rPr lang="en-US" sz="1100" b="0" u="none" baseline="0"/>
                <a:t>a.   The HUC 8s of current municipalities calculated in the current M&amp;I tab were used to assign HUC 8s to the proper municipalities and their respective 2030 municipal use estimates as presented in the Bear Future Demands technical memorandum.</a:t>
              </a:r>
            </a:p>
            <a:p>
              <a:pPr algn="l"/>
              <a:endParaRPr lang="en-US" sz="1100" b="0" u="none" baseline="0"/>
            </a:p>
            <a:p>
              <a:pPr algn="l"/>
              <a:r>
                <a:rPr lang="en-US" sz="1100" b="0" u="none" baseline="0"/>
                <a:t>b.  The current domestic consumptive use calculated in the Current M&amp;I tab was used to calculate ratios of HUC 8 to basin.</a:t>
              </a:r>
            </a:p>
            <a:p>
              <a:pPr algn="l"/>
              <a:endParaRPr lang="en-US" sz="1100" b="0" u="none" baseline="0"/>
            </a:p>
            <a:p>
              <a:pPr algn="l"/>
              <a:r>
                <a:rPr lang="en-US" sz="1100" b="0" u="none" baseline="0"/>
                <a:t>c.  These ratios were applied to the basin estimates of domestic consumptive use in  acre-feet per year as listed in the Bear Future Demands technical memorandum.</a:t>
              </a:r>
            </a:p>
            <a:p>
              <a:pPr algn="l"/>
              <a:endParaRPr lang="en-US" sz="1100" b="0" u="none" baseline="0"/>
            </a:p>
            <a:p>
              <a:pPr algn="l"/>
              <a:r>
                <a:rPr lang="en-US" sz="1100" b="0" u="none" baseline="0"/>
                <a:t>d.  Lastly, the 2030 municipal and domestic consumptive use values were summed by HUC 8 to obtain the 2030 Municipal and Domestic Consumptive Use in acre-feet per year by HUC 8.</a:t>
              </a:r>
            </a:p>
          </xdr:txBody>
        </xdr:sp>
      </xdr:grpSp>
      <xdr:grpSp>
        <xdr:nvGrpSpPr>
          <xdr:cNvPr id="13" name="Group 12"/>
          <xdr:cNvGrpSpPr/>
        </xdr:nvGrpSpPr>
        <xdr:grpSpPr>
          <a:xfrm>
            <a:off x="54054668" y="19782684"/>
            <a:ext cx="18346057" cy="13284638"/>
            <a:chOff x="2116363" y="18315215"/>
            <a:chExt cx="18427700" cy="13639800"/>
          </a:xfrm>
        </xdr:grpSpPr>
        <xdr:sp macro="" textlink="">
          <xdr:nvSpPr>
            <xdr:cNvPr id="14" name="Rounded Rectangle 13"/>
            <xdr:cNvSpPr/>
          </xdr:nvSpPr>
          <xdr:spPr>
            <a:xfrm>
              <a:off x="2116363" y="18315215"/>
              <a:ext cx="18427700" cy="136398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Industrial</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15" name="Rounded Rectangle 14"/>
            <xdr:cNvSpPr/>
          </xdr:nvSpPr>
          <xdr:spPr>
            <a:xfrm>
              <a:off x="2617536" y="19813274"/>
              <a:ext cx="1904955" cy="5906676"/>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baseline="0"/>
                <a:t>Wind/Big Horn Basin</a:t>
              </a:r>
              <a:endParaRPr lang="en-US" sz="1200" b="0" u="sng" baseline="0"/>
            </a:p>
            <a:p>
              <a:pPr lvl="0" algn="l"/>
              <a:r>
                <a:rPr lang="en-US" sz="1100" b="0" baseline="0"/>
                <a:t>a.  In the WB Projections technical memorandum, estimates of future industrial and mining consumptive use in acre-feet per year are reported for the years 2020 and 2040 for the entire basin.  In thia first step, the growth rate between the years 2020 and 2040 were calculated and and then applied to the 2020 estimates to obtain an estimate for 2030 total Indutrial Consumptive Use in acre-feet per year.</a:t>
              </a:r>
            </a:p>
            <a:p>
              <a:pPr lvl="0" algn="l"/>
              <a:endParaRPr lang="en-US" sz="1100" b="0" baseline="0"/>
            </a:p>
            <a:p>
              <a:pPr lvl="0" algn="l"/>
              <a:r>
                <a:rPr lang="en-US" sz="1100" b="0" baseline="0"/>
                <a:t>b.   Next, ratios of HUC 8 to basin total were calculated using the 2010 industrial and mining consumptive use calculated in the Current m&amp;I tab.</a:t>
              </a:r>
            </a:p>
            <a:p>
              <a:pPr lvl="0" algn="l"/>
              <a:endParaRPr lang="en-US" sz="1100" b="0" baseline="0"/>
            </a:p>
            <a:p>
              <a:pPr lvl="0" algn="l"/>
              <a:r>
                <a:rPr lang="en-US" sz="1100" b="0" baseline="0"/>
                <a:t>c.  Lastly, these ratios were applied to the 2030 estimated total Industrial consumptive use in acre-feet per year by basin to obtain the 2030 Estimated Total Industrial Consumptive Use in acre-feet per year  by HUC 8.</a:t>
              </a:r>
            </a:p>
          </xdr:txBody>
        </xdr:sp>
        <xdr:sp macro="" textlink="">
          <xdr:nvSpPr>
            <xdr:cNvPr id="16" name="Rounded Rectangle 15"/>
            <xdr:cNvSpPr/>
          </xdr:nvSpPr>
          <xdr:spPr>
            <a:xfrm>
              <a:off x="5187388" y="19813275"/>
              <a:ext cx="1910306" cy="456842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Snake/Salt River Basin</a:t>
              </a:r>
            </a:p>
            <a:p>
              <a:pPr algn="l"/>
              <a:r>
                <a:rPr lang="en-US" sz="1100" b="0" u="none" baseline="0"/>
                <a:t>a.    The industrial entities listed in the SS Future Demand technical memorandum are the same as those listed in the SS Industrial technical memorandum (with the exception of the Smoky Canyon Mine which is not included in the future memorandum). The HUC 8s corresponding to these users have already been identified in the Current M&amp;I tab.  The future industrial concumpsitve use in acre-feet per year was assigned to the proper HUC 8s by their users.  (Note:  Since there was no mention of mining use, the current use value of the Smoky Canyon Mine will be used for future use)</a:t>
              </a:r>
            </a:p>
            <a:p>
              <a:pPr algn="l"/>
              <a:endParaRPr lang="en-US" sz="1100" b="0" u="none" baseline="0"/>
            </a:p>
            <a:p>
              <a:pPr algn="l"/>
              <a:r>
                <a:rPr lang="en-US" sz="1100" b="0" u="none" baseline="0"/>
                <a:t>b.  Lastly, the values were aggregated by HUC 8.</a:t>
              </a:r>
            </a:p>
          </xdr:txBody>
        </xdr:sp>
        <xdr:sp macro="" textlink="">
          <xdr:nvSpPr>
            <xdr:cNvPr id="17" name="Rounded Rectangle 16"/>
            <xdr:cNvSpPr/>
          </xdr:nvSpPr>
          <xdr:spPr>
            <a:xfrm>
              <a:off x="7702560" y="19764288"/>
              <a:ext cx="1910306" cy="1547500"/>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Powder/Tongue Basin</a:t>
              </a:r>
            </a:p>
            <a:p>
              <a:pPr algn="l"/>
              <a:r>
                <a:rPr lang="en-US" sz="1100" b="0" u="none" baseline="0"/>
                <a:t>a.  Due to a lack of information, it is assumed that future industrial use is equal to current industrial use.  See the Current M&amp;I tab for processing information.</a:t>
              </a:r>
            </a:p>
          </xdr:txBody>
        </xdr:sp>
        <xdr:sp macro="" textlink="">
          <xdr:nvSpPr>
            <xdr:cNvPr id="18" name="Rounded Rectangle 17"/>
            <xdr:cNvSpPr/>
          </xdr:nvSpPr>
          <xdr:spPr>
            <a:xfrm>
              <a:off x="10337793" y="19813276"/>
              <a:ext cx="1910306" cy="3743495"/>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200" b="1" u="sng" baseline="0"/>
                <a:t>Platte River Basin</a:t>
              </a:r>
            </a:p>
            <a:p>
              <a:pPr algn="l"/>
              <a:r>
                <a:rPr lang="en-US" sz="1100" b="0" u="none" baseline="0"/>
                <a:t>a.   Ratios of HUC 8 to subasin were calculated using the current industrial consumptive use listed in the Current M&amp;I tab.</a:t>
              </a:r>
            </a:p>
            <a:p>
              <a:pPr algn="l"/>
              <a:endParaRPr lang="en-US" sz="1100" b="0" u="none" baseline="0"/>
            </a:p>
            <a:p>
              <a:pPr algn="l"/>
              <a:r>
                <a:rPr lang="en-US" sz="1100" b="0" u="none" baseline="0"/>
                <a:t>b.  These ratios were applied to the estimated 2030 Industrial Consumptive use reported in acre-feet per year  as listed in the Platte Future Demand technical memorandum. This gave the 2030 Industrial consumptive use in acre-feet per year by subbasin and HUC 8.</a:t>
              </a:r>
            </a:p>
            <a:p>
              <a:pPr algn="l"/>
              <a:endParaRPr lang="en-US" sz="1100" b="0" u="none" baseline="0"/>
            </a:p>
            <a:p>
              <a:pPr algn="l"/>
              <a:r>
                <a:rPr lang="en-US" sz="1100" b="0" u="none" baseline="0"/>
                <a:t>c.  Lastly, theses values were aggregated by HUC 8.</a:t>
              </a:r>
            </a:p>
          </xdr:txBody>
        </xdr:sp>
        <xdr:sp macro="" textlink="">
          <xdr:nvSpPr>
            <xdr:cNvPr id="19" name="Rounded Rectangle 18"/>
            <xdr:cNvSpPr/>
          </xdr:nvSpPr>
          <xdr:spPr>
            <a:xfrm>
              <a:off x="12912995" y="19813274"/>
              <a:ext cx="1910306" cy="1548901"/>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200" b="1" u="sng" baseline="0"/>
                <a:t>Northeast Basin</a:t>
              </a:r>
              <a:endParaRPr lang="en-US" sz="1200" b="0" u="sng" baseline="0"/>
            </a:p>
            <a:p>
              <a:pPr lvl="0" algn="l"/>
              <a:r>
                <a:rPr lang="en-US" sz="1100" b="0" baseline="0"/>
                <a:t>a.  Due to a lack of information, it is assumed that future industrial use is equal to current industrial use.  See the Current M&amp;I tab for processing information.</a:t>
              </a:r>
            </a:p>
          </xdr:txBody>
        </xdr:sp>
        <xdr:sp macro="" textlink="">
          <xdr:nvSpPr>
            <xdr:cNvPr id="20" name="Rounded Rectangle 19"/>
            <xdr:cNvSpPr/>
          </xdr:nvSpPr>
          <xdr:spPr>
            <a:xfrm>
              <a:off x="15488197" y="19813273"/>
              <a:ext cx="1910306" cy="6763024"/>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0" u="sng" baseline="0"/>
                <a:t>Green River Basin</a:t>
              </a:r>
            </a:p>
            <a:p>
              <a:pPr algn="l"/>
              <a:r>
                <a:rPr lang="en-US" sz="1100" b="0" u="none" baseline="0"/>
                <a:t>a.   Current industrial consumptive use by  user was utilized to calculate ratios of HUC 8 to basin for all industrial users.</a:t>
              </a:r>
            </a:p>
            <a:p>
              <a:pPr algn="l"/>
              <a:endParaRPr lang="en-US" sz="1100" b="0" u="none" baseline="0"/>
            </a:p>
            <a:p>
              <a:pPr algn="l"/>
              <a:r>
                <a:rPr lang="en-US" sz="1100" b="0" u="none" baseline="0"/>
                <a:t>b.In the Green Future Industrial technical memorandum, the future industrial consumptive use estimates are reported by basin in acre-feet per year for the years 2005, 2015, 2035, and 2055.  The growth rates between the years 2015 and 2035 were calculated for all users except the Exxon Shute Creek user.  This growth rate was then applied to the industrial consumptive use reported in the memorandum by basin for 2015 to obtain the estimated 2030 industrial consumptive use by basin.</a:t>
              </a:r>
            </a:p>
            <a:p>
              <a:pPr algn="l"/>
              <a:endParaRPr lang="en-US" sz="1100" b="0" u="none" baseline="0"/>
            </a:p>
            <a:p>
              <a:pPr algn="l"/>
              <a:r>
                <a:rPr lang="en-US" sz="1100" b="0" u="none" baseline="0"/>
                <a:t>c.  The ratios of HUC 8 to basin calculated in step a were then applied to the consumptive use estimates.  The resulted in the estimated Industrial consumptive use in acre-feet per year by user, HUC 8 and basin.</a:t>
              </a:r>
            </a:p>
            <a:p>
              <a:pPr algn="l"/>
              <a:endParaRPr lang="en-US" sz="1100" b="0" u="none" baseline="0"/>
            </a:p>
            <a:p>
              <a:pPr algn="l"/>
              <a:r>
                <a:rPr lang="en-US" sz="1100" b="0" u="none" baseline="0"/>
                <a:t>d.  Lastly, the values were aggregated by HUC 8.</a:t>
              </a:r>
            </a:p>
          </xdr:txBody>
        </xdr:sp>
        <xdr:sp macro="" textlink="">
          <xdr:nvSpPr>
            <xdr:cNvPr id="21" name="Rounded Rectangle 20"/>
            <xdr:cNvSpPr/>
          </xdr:nvSpPr>
          <xdr:spPr>
            <a:xfrm>
              <a:off x="18063399" y="19813275"/>
              <a:ext cx="1910306" cy="4119896"/>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Bear River Basin</a:t>
              </a:r>
            </a:p>
            <a:p>
              <a:pPr algn="l"/>
              <a:r>
                <a:rPr lang="en-US" sz="1100" b="0" u="none" baseline="0"/>
                <a:t>a.   Current Industrial Consumptive Use values calculated in the Current M&amp;I tab were used to calculate ratios of HUC 8 to basin total.</a:t>
              </a:r>
            </a:p>
            <a:p>
              <a:pPr algn="l"/>
              <a:endParaRPr lang="en-US" sz="1100" b="0" u="none" baseline="0"/>
            </a:p>
            <a:p>
              <a:pPr algn="l"/>
              <a:r>
                <a:rPr lang="en-US" sz="1100" b="0" u="none" baseline="0"/>
                <a:t>b.  These ratios were applied to the 2030 Middle Scenario Normal Year Consumptive Use in acre-feet per year estimates for the basin provided in the Bear Future Demands Technical Memorandum.  this gives the 2030 Industrial Consumptive Use in acre-feet per year by HUC 8.  (Note:  Since there are only 2 HUCs, aggregation is not required).</a:t>
              </a:r>
            </a:p>
          </xdr:txBody>
        </xdr:sp>
      </xdr:grpSp>
    </xdr:grpSp>
    <xdr:clientData/>
  </xdr:twoCellAnchor>
  <xdr:twoCellAnchor>
    <xdr:from>
      <xdr:col>21</xdr:col>
      <xdr:colOff>38100</xdr:colOff>
      <xdr:row>343</xdr:row>
      <xdr:rowOff>101600</xdr:rowOff>
    </xdr:from>
    <xdr:to>
      <xdr:col>83</xdr:col>
      <xdr:colOff>190500</xdr:colOff>
      <xdr:row>461</xdr:row>
      <xdr:rowOff>50800</xdr:rowOff>
    </xdr:to>
    <xdr:grpSp>
      <xdr:nvGrpSpPr>
        <xdr:cNvPr id="12" name="Group 11"/>
        <xdr:cNvGrpSpPr/>
      </xdr:nvGrpSpPr>
      <xdr:grpSpPr>
        <a:xfrm>
          <a:off x="12839700" y="52451000"/>
          <a:ext cx="37947600" cy="17932400"/>
          <a:chOff x="609600" y="22390100"/>
          <a:chExt cx="37947600" cy="20288250"/>
        </a:xfrm>
      </xdr:grpSpPr>
      <xdr:sp macro="" textlink="">
        <xdr:nvSpPr>
          <xdr:cNvPr id="22" name="Rounded Rectangle 21"/>
          <xdr:cNvSpPr/>
        </xdr:nvSpPr>
        <xdr:spPr>
          <a:xfrm>
            <a:off x="609600" y="22390100"/>
            <a:ext cx="37947600" cy="20288250"/>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6600" b="1" u="sng" baseline="0"/>
              <a:t>Future Agriculture</a:t>
            </a:r>
            <a:endParaRPr lang="en-US" sz="1100" b="1" u="sng"/>
          </a:p>
        </xdr:txBody>
      </xdr:sp>
      <xdr:sp macro="" textlink="">
        <xdr:nvSpPr>
          <xdr:cNvPr id="23" name="Rounded Rectangle 22"/>
          <xdr:cNvSpPr/>
        </xdr:nvSpPr>
        <xdr:spPr>
          <a:xfrm>
            <a:off x="946150" y="25306339"/>
            <a:ext cx="4953000" cy="1585595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2800" b="1" u="sng" baseline="0"/>
              <a:t>Wind/Big Horn Basin</a:t>
            </a:r>
            <a:endParaRPr lang="en-US" sz="2800" b="0" u="sng" baseline="0"/>
          </a:p>
          <a:p>
            <a:pPr lvl="0" algn="l"/>
            <a:r>
              <a:rPr lang="en-US" sz="2400" b="0" baseline="0"/>
              <a:t>a.  The Current Agricultural consumptive use calculated in the Water Use Current Ag tab was used to calculate ratios of HUC 8 to basin.</a:t>
            </a:r>
          </a:p>
          <a:p>
            <a:pPr lvl="0" algn="l"/>
            <a:endParaRPr lang="en-US" sz="2400" b="0" baseline="0"/>
          </a:p>
          <a:p>
            <a:pPr lvl="0" algn="l"/>
            <a:r>
              <a:rPr lang="en-US" sz="2400" b="0" baseline="0"/>
              <a:t>b.  In the WB Projections technical memorandum, the future agricultural diversions (withdrawals) are reported for the years 2020 and 2040 by river basin.  The growth rate was calculated between these 2 years, and then applied to the 2020 values to obtain an estimate of 2030 Agricultural Diversions in acre-feet per year.</a:t>
            </a:r>
          </a:p>
          <a:p>
            <a:pPr lvl="0" algn="l"/>
            <a:endParaRPr lang="en-US" sz="2400" b="0" baseline="0"/>
          </a:p>
          <a:p>
            <a:pPr lvl="0" algn="l"/>
            <a:r>
              <a:rPr lang="en-US" sz="2400" b="0" baseline="0"/>
              <a:t>c. The Water Use Current Ag tab lists the current estimated CIR (crop irrigation requirement, a.k.a consumptive use) by basin.  This value and the estimated current diversions reported in the WB Projections technical memorandum were used to calculate a ratio of CIR (consumptive use) to diversions (withdrawals).  </a:t>
            </a:r>
          </a:p>
          <a:p>
            <a:pPr lvl="0" algn="l"/>
            <a:endParaRPr lang="en-US" sz="2400" b="0" baseline="0"/>
          </a:p>
          <a:p>
            <a:pPr lvl="0" algn="l"/>
            <a:r>
              <a:rPr lang="en-US" sz="2400" b="0" baseline="0"/>
              <a:t>d.  The ratio of consumptive use to withdrawal was applied to the 2030 Agricultural Diversions calculated in step b.</a:t>
            </a:r>
          </a:p>
          <a:p>
            <a:pPr lvl="0" algn="l"/>
            <a:endParaRPr lang="en-US" sz="2400" b="0" baseline="0"/>
          </a:p>
          <a:p>
            <a:pPr lvl="0" algn="l"/>
            <a:r>
              <a:rPr lang="en-US" sz="2400" b="0" baseline="0"/>
              <a:t>e.  Lastly, the ratios of HUC 8 to basin calculated in step a were applied to the 2030 Agricultural Diversions in acre-feet per year calculated in step d.</a:t>
            </a:r>
          </a:p>
        </xdr:txBody>
      </xdr:sp>
      <xdr:sp macro="" textlink="">
        <xdr:nvSpPr>
          <xdr:cNvPr id="24" name="Rounded Rectangle 23"/>
          <xdr:cNvSpPr/>
        </xdr:nvSpPr>
        <xdr:spPr>
          <a:xfrm>
            <a:off x="6328568" y="25306339"/>
            <a:ext cx="4953000" cy="662781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2800" b="1" u="sng" baseline="0"/>
              <a:t>Snake/Salt River Basin</a:t>
            </a:r>
          </a:p>
          <a:p>
            <a:pPr algn="l"/>
            <a:r>
              <a:rPr lang="en-US" sz="2400" b="0" u="none" baseline="0"/>
              <a:t>a. Current agricultural consumptive use calculated in the Water Use Current Ag tab was used to calculate ratios of HUC 8 to basin.</a:t>
            </a:r>
          </a:p>
          <a:p>
            <a:pPr algn="l"/>
            <a:endParaRPr lang="en-US" sz="2400" b="0" u="none" baseline="0"/>
          </a:p>
          <a:p>
            <a:pPr algn="l"/>
            <a:r>
              <a:rPr lang="en-US" sz="2400" b="0" u="none" baseline="0"/>
              <a:t>b.  The SS Future Demand technical memorandum lists the 2032 agricultural consumptive use in acre-feet per year for the entire basin.  The ratios were applied to this value to obtain the 2032 agricultural consumptive use in acre-feet per year by HUC 8.</a:t>
            </a:r>
          </a:p>
        </xdr:txBody>
      </xdr:sp>
      <xdr:sp macro="" textlink="">
        <xdr:nvSpPr>
          <xdr:cNvPr id="25" name="Rounded Rectangle 24"/>
          <xdr:cNvSpPr/>
        </xdr:nvSpPr>
        <xdr:spPr>
          <a:xfrm>
            <a:off x="11710986" y="25306338"/>
            <a:ext cx="4953000" cy="6421437"/>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2800" b="1" u="sng" baseline="0"/>
              <a:t>Powder/Tongue Basin</a:t>
            </a:r>
          </a:p>
          <a:p>
            <a:pPr algn="l"/>
            <a:r>
              <a:rPr lang="en-US" sz="2400" b="0" u="none" baseline="0"/>
              <a:t>a.  The current agricultural consumptive use calculated in the Water Use Current Ag tab was used to calculate ratios of HUC 8 to basin.</a:t>
            </a:r>
          </a:p>
          <a:p>
            <a:pPr algn="l"/>
            <a:endParaRPr lang="en-US" sz="2400" b="0" u="none" baseline="0"/>
          </a:p>
          <a:p>
            <a:pPr algn="l"/>
            <a:r>
              <a:rPr lang="en-US" sz="2400" b="0" u="none" baseline="0"/>
              <a:t>b.  The PT Future Irrigation technical memorandum lists the 2030 agricultural consumptive use in acre-feet per year for the entire basin. The ratios were applied to this value to obtain the 2030 agricultural consumptive ue in acre-feet per year by HUC 8.</a:t>
            </a:r>
          </a:p>
        </xdr:txBody>
      </xdr:sp>
      <xdr:sp macro="" textlink="">
        <xdr:nvSpPr>
          <xdr:cNvPr id="26" name="Rounded Rectangle 25"/>
          <xdr:cNvSpPr/>
        </xdr:nvSpPr>
        <xdr:spPr>
          <a:xfrm>
            <a:off x="17093404" y="25306337"/>
            <a:ext cx="4953000" cy="10223054"/>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2800" b="1" u="sng" baseline="0"/>
              <a:t>Platte River Basin</a:t>
            </a:r>
          </a:p>
          <a:p>
            <a:pPr algn="l"/>
            <a:r>
              <a:rPr lang="en-US" sz="2400" b="0" u="none" baseline="0"/>
              <a:t>a.   The current agricultural consumptive use calculated in the Water Use Current Ag tab was used to calculate ratios of HUC 8 to subbasin.</a:t>
            </a:r>
          </a:p>
          <a:p>
            <a:pPr algn="l"/>
            <a:endParaRPr lang="en-US" sz="2400" b="0" u="none" baseline="0"/>
          </a:p>
          <a:p>
            <a:pPr algn="l"/>
            <a:r>
              <a:rPr lang="en-US" sz="2400" b="0" u="none" baseline="0"/>
              <a:t>b. The ratios were then applied to the 2035 consumptive use estimates for irrigated (Current Irrigation) and livestock (Platte Future Demand) by subbasin.  </a:t>
            </a:r>
          </a:p>
          <a:p>
            <a:pPr algn="l"/>
            <a:endParaRPr lang="en-US" sz="2400" b="0" u="none" baseline="0"/>
          </a:p>
          <a:p>
            <a:pPr algn="l"/>
            <a:r>
              <a:rPr lang="en-US" sz="2400" b="0" u="none" baseline="0"/>
              <a:t>c.  These resulting values were summed to obtain the 2035 estimated agricultural consumptive use in acre-feet per year by HUC 8.</a:t>
            </a:r>
          </a:p>
          <a:p>
            <a:pPr algn="l"/>
            <a:endParaRPr lang="en-US" sz="2400" b="0" u="none" baseline="0"/>
          </a:p>
          <a:p>
            <a:pPr algn="l"/>
            <a:r>
              <a:rPr lang="en-US" sz="2400" b="0" u="none" baseline="0"/>
              <a:t>Note: Since the only values that changed were for the livestock consumptive use, it was not considered necessary to calculate growth rate since the volumes changes would be small.</a:t>
            </a:r>
          </a:p>
        </xdr:txBody>
      </xdr:sp>
      <xdr:sp macro="" textlink="">
        <xdr:nvSpPr>
          <xdr:cNvPr id="27" name="Rounded Rectangle 26"/>
          <xdr:cNvSpPr/>
        </xdr:nvSpPr>
        <xdr:spPr>
          <a:xfrm>
            <a:off x="22485347" y="25306337"/>
            <a:ext cx="4945380" cy="14612937"/>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2800" b="1" u="sng" baseline="0"/>
              <a:t>Northeast Basin</a:t>
            </a:r>
            <a:endParaRPr lang="en-US" sz="2800" b="0" u="sng" baseline="0"/>
          </a:p>
          <a:p>
            <a:pPr lvl="0" algn="l"/>
            <a:r>
              <a:rPr lang="en-US" sz="2400" b="0" baseline="0"/>
              <a:t>a.  The NE Agriculture technical memorandum reports both surface and ground water consumptive use for agriculture but the NE Future Irrigation technical memorandum only reports surface water use.  In order to find 2030 estimated groundwater agricultural use, the growth rate between current and 2030 surface water agricultural use was calculated for the entire basin.</a:t>
            </a:r>
          </a:p>
          <a:p>
            <a:pPr lvl="0" algn="l"/>
            <a:endParaRPr lang="en-US" sz="2400" b="0" baseline="0"/>
          </a:p>
          <a:p>
            <a:pPr lvl="0" algn="l"/>
            <a:r>
              <a:rPr lang="en-US" sz="2400" b="0" baseline="0"/>
              <a:t>b.  This growth rate was  then applied to the current groundwater agricultural consumptive use and added to the surface water use to obtain the 2030 total agricultural consumptive use in acre-feet per year for the basin.</a:t>
            </a:r>
          </a:p>
          <a:p>
            <a:pPr lvl="0" algn="l"/>
            <a:endParaRPr lang="en-US" sz="2400" b="0" baseline="0"/>
          </a:p>
          <a:p>
            <a:pPr lvl="0" algn="l"/>
            <a:r>
              <a:rPr lang="en-US" sz="2400" b="0" baseline="0"/>
              <a:t>c.  Next, the current total agricultural consumptive use (surface water + groundwater) was used to calculate ratios of HUC 8 to basin.</a:t>
            </a:r>
          </a:p>
          <a:p>
            <a:pPr lvl="0" algn="l"/>
            <a:endParaRPr lang="en-US" sz="2400" b="0" baseline="0"/>
          </a:p>
          <a:p>
            <a:pPr lvl="0" algn="l"/>
            <a:r>
              <a:rPr lang="en-US" sz="2400" b="0" baseline="0"/>
              <a:t>d.  Lastly, the ratios were applied to the 2030 agricultural consumptive use by basin and resulted in the 2030 total agricultural consumptive use in acre-feet per year by HUC 8.</a:t>
            </a:r>
          </a:p>
        </xdr:txBody>
      </xdr:sp>
      <xdr:sp macro="" textlink="">
        <xdr:nvSpPr>
          <xdr:cNvPr id="28" name="Rounded Rectangle 27"/>
          <xdr:cNvSpPr/>
        </xdr:nvSpPr>
        <xdr:spPr>
          <a:xfrm>
            <a:off x="27867765" y="25306337"/>
            <a:ext cx="4953000" cy="16994188"/>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2800" b="1" u="sng" baseline="0"/>
              <a:t>Green River Basin</a:t>
            </a:r>
          </a:p>
          <a:p>
            <a:pPr algn="l"/>
            <a:r>
              <a:rPr lang="en-US" sz="2400" b="0" u="none" baseline="0"/>
              <a:t>a.   The Green Future Irrigation technical memorandum lists the irrigation and livestock consumptive use for 2035 for the entire basin in acre-feet per year.  The growth rate between current irrigation consumptive use and 2035 irrigation consumptive use, and the growth rate between the current livestock consumptive use and the 2035 consumptive use were calculated and applied to the current consumptive use to estimate the 2030 irrigation and livestock consumptive use in acre-feet per year for the entire basin.</a:t>
            </a:r>
          </a:p>
          <a:p>
            <a:pPr algn="l"/>
            <a:endParaRPr lang="en-US" sz="2400" b="0" u="none" baseline="0"/>
          </a:p>
          <a:p>
            <a:pPr algn="l"/>
            <a:r>
              <a:rPr lang="en-US" sz="2400" b="0" u="none" baseline="0"/>
              <a:t>b.  The current irrigation consumptive use in acre-feet per year by HUC 8 was used to calculate ratios of HUC 8 to basin.  These ratios were applied to the 2030 irrigation consumptive use for the basin to obtain the 2030 irrigation consumptive use in acre-feet per year by HUC 8.</a:t>
            </a:r>
          </a:p>
          <a:p>
            <a:pPr algn="l"/>
            <a:endParaRPr lang="en-US" sz="2400" b="0" u="none" baseline="0"/>
          </a:p>
          <a:p>
            <a:pPr algn="l"/>
            <a:r>
              <a:rPr lang="en-US" sz="2400" b="0" u="none" baseline="0"/>
              <a:t>c.  Area weight ratios of HUC 8 to basin were calculated and applied to the 2030 livestock consumptive use for the basin to obtain the 2030 livestock consumptive use in acre-feet per year by HUC 8.</a:t>
            </a:r>
          </a:p>
          <a:p>
            <a:pPr algn="l"/>
            <a:endParaRPr lang="en-US" sz="2400" b="0" u="none" baseline="0"/>
          </a:p>
          <a:p>
            <a:pPr algn="l"/>
            <a:r>
              <a:rPr lang="en-US" sz="2400" b="0" u="none" baseline="0"/>
              <a:t>d.  Lastly, the irrigation and livestock consumptive use values were summed and resulted in the 2030 total agricultural consumptive use in acre-feet per year by HUC 8.</a:t>
            </a:r>
          </a:p>
        </xdr:txBody>
      </xdr:sp>
      <xdr:sp macro="" textlink="">
        <xdr:nvSpPr>
          <xdr:cNvPr id="29" name="Rounded Rectangle 28"/>
          <xdr:cNvSpPr/>
        </xdr:nvSpPr>
        <xdr:spPr>
          <a:xfrm>
            <a:off x="33250186" y="25306338"/>
            <a:ext cx="4953000" cy="13882687"/>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2800" b="1" u="sng" baseline="0"/>
              <a:t>Bear River Basin</a:t>
            </a:r>
          </a:p>
          <a:p>
            <a:pPr algn="l"/>
            <a:r>
              <a:rPr lang="en-US" sz="2400" b="0" u="none" baseline="0"/>
              <a:t>a.   The current irrigation consumptive use by HUC 8 was used to calculate ratios of HUC 8 to basin.</a:t>
            </a:r>
          </a:p>
          <a:p>
            <a:pPr algn="l"/>
            <a:endParaRPr lang="en-US" sz="2400" b="0" u="none" baseline="0"/>
          </a:p>
          <a:p>
            <a:pPr algn="l"/>
            <a:r>
              <a:rPr lang="en-US" sz="2400" b="0" u="none" baseline="0"/>
              <a:t>b.  These ratios were applied to the 2030 irrigation consumptive use reported in acre-feet per year for the entire basin in the Bear Future Demands technical memorandum.  This resulted in the 2030 irrigation consumptive use in acre-feet per year by HUC 8.</a:t>
            </a:r>
          </a:p>
          <a:p>
            <a:pPr algn="l"/>
            <a:endParaRPr lang="en-US" sz="2400" b="0" u="none" baseline="0"/>
          </a:p>
          <a:p>
            <a:pPr algn="l"/>
            <a:r>
              <a:rPr lang="en-US" sz="2400" b="0" u="none" baseline="0"/>
              <a:t>c.  The current livestock consumptive use by HUC 8 was used to calculate ratios of HUC 8 to basin.</a:t>
            </a:r>
          </a:p>
          <a:p>
            <a:pPr algn="l"/>
            <a:endParaRPr lang="en-US" sz="2400" b="0" u="none" baseline="0"/>
          </a:p>
          <a:p>
            <a:pPr algn="l"/>
            <a:r>
              <a:rPr lang="en-US" sz="2400" b="0" u="none" baseline="0"/>
              <a:t>d.  These ratios were applied to the 2030 livestock consumptive use reported in acre-peet per year for the entire basin in the Bear Future Demands technical memorandum.  This resulted in the 2030 livestock consumptive use acre-feet per year by HUC 8.</a:t>
            </a:r>
          </a:p>
          <a:p>
            <a:pPr algn="l"/>
            <a:endParaRPr lang="en-US" sz="2400" b="0" u="none" baseline="0"/>
          </a:p>
          <a:p>
            <a:pPr algn="l"/>
            <a:r>
              <a:rPr lang="en-US" sz="2400" b="0" u="none" baseline="0"/>
              <a:t>e.  Lastly, the irrigation and livestock use values were summed to obtain the 2030 total agricultural consumptive use in acre-feet per year by HUC 8.</a:t>
            </a:r>
          </a:p>
        </xdr:txBody>
      </xdr:sp>
    </xdr:grpSp>
    <xdr:clientData/>
  </xdr:twoCellAnchor>
  <xdr:twoCellAnchor>
    <xdr:from>
      <xdr:col>2</xdr:col>
      <xdr:colOff>114300</xdr:colOff>
      <xdr:row>4</xdr:row>
      <xdr:rowOff>0</xdr:rowOff>
    </xdr:from>
    <xdr:to>
      <xdr:col>137</xdr:col>
      <xdr:colOff>266700</xdr:colOff>
      <xdr:row>110</xdr:row>
      <xdr:rowOff>57150</xdr:rowOff>
    </xdr:to>
    <xdr:grpSp>
      <xdr:nvGrpSpPr>
        <xdr:cNvPr id="50176" name="Group 50175"/>
        <xdr:cNvGrpSpPr/>
      </xdr:nvGrpSpPr>
      <xdr:grpSpPr>
        <a:xfrm>
          <a:off x="1333500" y="685800"/>
          <a:ext cx="82448400" cy="16211550"/>
          <a:chOff x="1333500" y="685800"/>
          <a:chExt cx="82448400" cy="16211550"/>
        </a:xfrm>
      </xdr:grpSpPr>
      <xdr:sp macro="" textlink="">
        <xdr:nvSpPr>
          <xdr:cNvPr id="32" name="Rounded Rectangle 31"/>
          <xdr:cNvSpPr/>
        </xdr:nvSpPr>
        <xdr:spPr>
          <a:xfrm>
            <a:off x="1333500" y="685800"/>
            <a:ext cx="82448400" cy="1621155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100" b="1" u="sng" baseline="0"/>
              <a:t>FutureM&amp;I</a:t>
            </a:r>
            <a:endParaRPr lang="en-US" sz="1100" b="1" u="sng"/>
          </a:p>
        </xdr:txBody>
      </xdr:sp>
      <xdr:grpSp>
        <xdr:nvGrpSpPr>
          <xdr:cNvPr id="33" name="Group 32"/>
          <xdr:cNvGrpSpPr/>
        </xdr:nvGrpSpPr>
        <xdr:grpSpPr>
          <a:xfrm>
            <a:off x="2720057" y="2215622"/>
            <a:ext cx="39860309" cy="13245141"/>
            <a:chOff x="2116363" y="18315215"/>
            <a:chExt cx="18427700" cy="13639800"/>
          </a:xfrm>
        </xdr:grpSpPr>
        <xdr:sp macro="" textlink="">
          <xdr:nvSpPr>
            <xdr:cNvPr id="43" name="Rounded Rectangle 42"/>
            <xdr:cNvSpPr/>
          </xdr:nvSpPr>
          <xdr:spPr>
            <a:xfrm>
              <a:off x="2116363" y="18315215"/>
              <a:ext cx="18427700" cy="136398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Municipal/Domestic</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44" name="Rounded Rectangle 43"/>
            <xdr:cNvSpPr/>
          </xdr:nvSpPr>
          <xdr:spPr>
            <a:xfrm>
              <a:off x="2300485" y="19764288"/>
              <a:ext cx="2325034" cy="645930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endParaRPr lang="en-US" sz="1100" b="0" baseline="0"/>
            </a:p>
          </xdr:txBody>
        </xdr:sp>
        <xdr:sp macro="" textlink="">
          <xdr:nvSpPr>
            <xdr:cNvPr id="45" name="Rounded Rectangle 44"/>
            <xdr:cNvSpPr/>
          </xdr:nvSpPr>
          <xdr:spPr>
            <a:xfrm>
              <a:off x="4927638" y="19764288"/>
              <a:ext cx="2325034" cy="647368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100" b="0" u="none" baseline="0"/>
            </a:p>
          </xdr:txBody>
        </xdr:sp>
        <xdr:sp macro="" textlink="">
          <xdr:nvSpPr>
            <xdr:cNvPr id="46" name="Rounded Rectangle 45"/>
            <xdr:cNvSpPr/>
          </xdr:nvSpPr>
          <xdr:spPr>
            <a:xfrm>
              <a:off x="7554790" y="19764288"/>
              <a:ext cx="2325034" cy="9829578"/>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100" b="0" u="none" baseline="0"/>
            </a:p>
          </xdr:txBody>
        </xdr:sp>
        <xdr:sp macro="" textlink="">
          <xdr:nvSpPr>
            <xdr:cNvPr id="47" name="Rounded Rectangle 46"/>
            <xdr:cNvSpPr/>
          </xdr:nvSpPr>
          <xdr:spPr>
            <a:xfrm>
              <a:off x="10181942" y="19764288"/>
              <a:ext cx="2325034" cy="8377802"/>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endParaRPr lang="en-US" sz="1100" b="0" u="none" baseline="0"/>
            </a:p>
          </xdr:txBody>
        </xdr:sp>
        <xdr:sp macro="" textlink="">
          <xdr:nvSpPr>
            <xdr:cNvPr id="48" name="Rounded Rectangle 47"/>
            <xdr:cNvSpPr/>
          </xdr:nvSpPr>
          <xdr:spPr>
            <a:xfrm>
              <a:off x="12809095" y="19764288"/>
              <a:ext cx="2325034" cy="7705762"/>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1100" b="0" baseline="0"/>
            </a:p>
          </xdr:txBody>
        </xdr:sp>
        <xdr:sp macro="" textlink="">
          <xdr:nvSpPr>
            <xdr:cNvPr id="49" name="Rounded Rectangle 48"/>
            <xdr:cNvSpPr/>
          </xdr:nvSpPr>
          <xdr:spPr>
            <a:xfrm>
              <a:off x="15436247" y="19764288"/>
              <a:ext cx="2325034" cy="10668292"/>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sp macro="" textlink="">
          <xdr:nvSpPr>
            <xdr:cNvPr id="50" name="Rounded Rectangle 49"/>
            <xdr:cNvSpPr/>
          </xdr:nvSpPr>
          <xdr:spPr>
            <a:xfrm>
              <a:off x="18063399" y="19764288"/>
              <a:ext cx="2325034" cy="7996980"/>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grpSp>
      <xdr:grpSp>
        <xdr:nvGrpSpPr>
          <xdr:cNvPr id="34" name="Group 33"/>
          <xdr:cNvGrpSpPr/>
        </xdr:nvGrpSpPr>
        <xdr:grpSpPr>
          <a:xfrm>
            <a:off x="43297542" y="2215622"/>
            <a:ext cx="39860309" cy="13267340"/>
            <a:chOff x="2116363" y="18315215"/>
            <a:chExt cx="18427700" cy="13639800"/>
          </a:xfrm>
        </xdr:grpSpPr>
        <xdr:sp macro="" textlink="">
          <xdr:nvSpPr>
            <xdr:cNvPr id="35" name="Rounded Rectangle 34"/>
            <xdr:cNvSpPr/>
          </xdr:nvSpPr>
          <xdr:spPr>
            <a:xfrm>
              <a:off x="2116363" y="18315215"/>
              <a:ext cx="18427700" cy="136398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en-US" sz="3600" b="1" u="sng"/>
                <a:t>Industrial</a:t>
              </a:r>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1400" b="1" u="sng"/>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ctr"/>
              <a:endParaRPr lang="en-US" sz="4400" b="0" u="none"/>
            </a:p>
            <a:p>
              <a:pPr algn="l"/>
              <a:r>
                <a:rPr lang="en-US" sz="4400" b="0" u="none"/>
                <a:t>Sum</a:t>
              </a:r>
              <a:r>
                <a:rPr lang="en-US" sz="4400" b="0" u="none" baseline="0"/>
                <a:t> all basins to obtain total consumptive use  by HUC 8 in acre-feet per year.</a:t>
              </a:r>
              <a:endParaRPr lang="en-US" sz="4400" b="0" u="none"/>
            </a:p>
          </xdr:txBody>
        </xdr:sp>
        <xdr:sp macro="" textlink="">
          <xdr:nvSpPr>
            <xdr:cNvPr id="36" name="Rounded Rectangle 35"/>
            <xdr:cNvSpPr/>
          </xdr:nvSpPr>
          <xdr:spPr>
            <a:xfrm>
              <a:off x="2300486" y="19764288"/>
              <a:ext cx="2325034" cy="553263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endParaRPr lang="en-US" sz="1100" b="0" baseline="0"/>
            </a:p>
          </xdr:txBody>
        </xdr:sp>
        <xdr:sp macro="" textlink="">
          <xdr:nvSpPr>
            <xdr:cNvPr id="37" name="Rounded Rectangle 36"/>
            <xdr:cNvSpPr/>
          </xdr:nvSpPr>
          <xdr:spPr>
            <a:xfrm>
              <a:off x="4927638" y="19764287"/>
              <a:ext cx="2325034" cy="602529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100" b="0" u="none" baseline="0"/>
            </a:p>
          </xdr:txBody>
        </xdr:sp>
        <xdr:sp macro="" textlink="">
          <xdr:nvSpPr>
            <xdr:cNvPr id="38" name="Rounded Rectangle 37"/>
            <xdr:cNvSpPr/>
          </xdr:nvSpPr>
          <xdr:spPr>
            <a:xfrm>
              <a:off x="7554790" y="19764287"/>
              <a:ext cx="2325034" cy="2274317"/>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100" b="0" u="none" baseline="0"/>
            </a:p>
          </xdr:txBody>
        </xdr:sp>
        <xdr:sp macro="" textlink="">
          <xdr:nvSpPr>
            <xdr:cNvPr id="39" name="Rounded Rectangle 38"/>
            <xdr:cNvSpPr/>
          </xdr:nvSpPr>
          <xdr:spPr>
            <a:xfrm>
              <a:off x="10181942" y="19764288"/>
              <a:ext cx="2325034" cy="7749627"/>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endParaRPr lang="en-US" sz="1100" b="0" u="none" baseline="0"/>
            </a:p>
          </xdr:txBody>
        </xdr:sp>
        <xdr:sp macro="" textlink="">
          <xdr:nvSpPr>
            <xdr:cNvPr id="40" name="Rounded Rectangle 39"/>
            <xdr:cNvSpPr/>
          </xdr:nvSpPr>
          <xdr:spPr>
            <a:xfrm>
              <a:off x="12809094" y="19764288"/>
              <a:ext cx="2325034" cy="2184742"/>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1100" b="0" baseline="0"/>
            </a:p>
          </xdr:txBody>
        </xdr:sp>
        <xdr:sp macro="" textlink="">
          <xdr:nvSpPr>
            <xdr:cNvPr id="41" name="Rounded Rectangle 40"/>
            <xdr:cNvSpPr/>
          </xdr:nvSpPr>
          <xdr:spPr>
            <a:xfrm>
              <a:off x="15436246" y="19764288"/>
              <a:ext cx="2325034" cy="7156189"/>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1" u="none" baseline="0"/>
            </a:p>
          </xdr:txBody>
        </xdr:sp>
        <xdr:sp macro="" textlink="">
          <xdr:nvSpPr>
            <xdr:cNvPr id="42" name="Rounded Rectangle 41"/>
            <xdr:cNvSpPr/>
          </xdr:nvSpPr>
          <xdr:spPr>
            <a:xfrm>
              <a:off x="18063399" y="19764288"/>
              <a:ext cx="2325034" cy="5734176"/>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100" b="0" u="none" baseline="0"/>
            </a:p>
          </xdr:txBody>
        </xdr:sp>
      </xdr:grpSp>
    </xdr:grpSp>
    <xdr:clientData/>
  </xdr:twoCellAnchor>
  <xdr:twoCellAnchor editAs="oneCell">
    <xdr:from>
      <xdr:col>5</xdr:col>
      <xdr:colOff>355600</xdr:colOff>
      <xdr:row>24</xdr:row>
      <xdr:rowOff>25400</xdr:rowOff>
    </xdr:from>
    <xdr:to>
      <xdr:col>13</xdr:col>
      <xdr:colOff>195176</xdr:colOff>
      <xdr:row>63</xdr:row>
      <xdr:rowOff>127000</xdr:rowOff>
    </xdr:to>
    <xdr:pic>
      <xdr:nvPicPr>
        <xdr:cNvPr id="50177"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03600" y="4356100"/>
          <a:ext cx="4716376" cy="703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457200</xdr:colOff>
      <xdr:row>24</xdr:row>
      <xdr:rowOff>63500</xdr:rowOff>
    </xdr:from>
    <xdr:to>
      <xdr:col>22</xdr:col>
      <xdr:colOff>546100</xdr:colOff>
      <xdr:row>63</xdr:row>
      <xdr:rowOff>167930</xdr:rowOff>
    </xdr:to>
    <xdr:pic>
      <xdr:nvPicPr>
        <xdr:cNvPr id="50178"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91600" y="4394200"/>
          <a:ext cx="4965700" cy="7038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50800</xdr:colOff>
      <xdr:row>24</xdr:row>
      <xdr:rowOff>63500</xdr:rowOff>
    </xdr:from>
    <xdr:to>
      <xdr:col>31</xdr:col>
      <xdr:colOff>413731</xdr:colOff>
      <xdr:row>86</xdr:row>
      <xdr:rowOff>76200</xdr:rowOff>
    </xdr:to>
    <xdr:pic>
      <xdr:nvPicPr>
        <xdr:cNvPr id="50179" name="Pictur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681200" y="4394200"/>
          <a:ext cx="4630131" cy="1103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228601</xdr:colOff>
      <xdr:row>23</xdr:row>
      <xdr:rowOff>127000</xdr:rowOff>
    </xdr:from>
    <xdr:to>
      <xdr:col>41</xdr:col>
      <xdr:colOff>243355</xdr:colOff>
      <xdr:row>76</xdr:row>
      <xdr:rowOff>25400</xdr:rowOff>
    </xdr:to>
    <xdr:pic>
      <xdr:nvPicPr>
        <xdr:cNvPr id="50180" name="Picture 4"/>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345401" y="4279900"/>
          <a:ext cx="4891554" cy="932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254000</xdr:colOff>
      <xdr:row>25</xdr:row>
      <xdr:rowOff>63499</xdr:rowOff>
    </xdr:from>
    <xdr:to>
      <xdr:col>50</xdr:col>
      <xdr:colOff>393700</xdr:colOff>
      <xdr:row>71</xdr:row>
      <xdr:rowOff>104154</xdr:rowOff>
    </xdr:to>
    <xdr:pic>
      <xdr:nvPicPr>
        <xdr:cNvPr id="50181" name="Picture 5"/>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857200" y="4571999"/>
          <a:ext cx="5016500" cy="8219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563880</xdr:colOff>
      <xdr:row>23</xdr:row>
      <xdr:rowOff>167640</xdr:rowOff>
    </xdr:from>
    <xdr:to>
      <xdr:col>60</xdr:col>
      <xdr:colOff>63419</xdr:colOff>
      <xdr:row>91</xdr:row>
      <xdr:rowOff>137160</xdr:rowOff>
    </xdr:to>
    <xdr:pic>
      <xdr:nvPicPr>
        <xdr:cNvPr id="50182" name="Picture 6"/>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1653480" y="4434840"/>
          <a:ext cx="4985939" cy="1240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61</xdr:col>
      <xdr:colOff>88900</xdr:colOff>
      <xdr:row>23</xdr:row>
      <xdr:rowOff>63499</xdr:rowOff>
    </xdr:from>
    <xdr:to>
      <xdr:col>69</xdr:col>
      <xdr:colOff>203200</xdr:colOff>
      <xdr:row>73</xdr:row>
      <xdr:rowOff>116142</xdr:rowOff>
    </xdr:to>
    <xdr:pic>
      <xdr:nvPicPr>
        <xdr:cNvPr id="50183" name="Picture 7"/>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7274500" y="4216399"/>
          <a:ext cx="4991100" cy="8942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71</xdr:col>
      <xdr:colOff>444500</xdr:colOff>
      <xdr:row>25</xdr:row>
      <xdr:rowOff>38100</xdr:rowOff>
    </xdr:from>
    <xdr:to>
      <xdr:col>79</xdr:col>
      <xdr:colOff>482216</xdr:colOff>
      <xdr:row>57</xdr:row>
      <xdr:rowOff>139700</xdr:rowOff>
    </xdr:to>
    <xdr:pic>
      <xdr:nvPicPr>
        <xdr:cNvPr id="50185" name="Picture 8"/>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726100" y="4546600"/>
          <a:ext cx="4914516" cy="579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81</xdr:col>
      <xdr:colOff>101600</xdr:colOff>
      <xdr:row>25</xdr:row>
      <xdr:rowOff>12700</xdr:rowOff>
    </xdr:from>
    <xdr:to>
      <xdr:col>89</xdr:col>
      <xdr:colOff>73424</xdr:colOff>
      <xdr:row>61</xdr:row>
      <xdr:rowOff>165100</xdr:rowOff>
    </xdr:to>
    <xdr:pic>
      <xdr:nvPicPr>
        <xdr:cNvPr id="50186" name="Picture 9"/>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9479200" y="4521200"/>
          <a:ext cx="4848624" cy="655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93</xdr:col>
      <xdr:colOff>114300</xdr:colOff>
      <xdr:row>24</xdr:row>
      <xdr:rowOff>38100</xdr:rowOff>
    </xdr:from>
    <xdr:to>
      <xdr:col>95</xdr:col>
      <xdr:colOff>434340</xdr:colOff>
      <xdr:row>36</xdr:row>
      <xdr:rowOff>167640</xdr:rowOff>
    </xdr:to>
    <xdr:pic>
      <xdr:nvPicPr>
        <xdr:cNvPr id="50187" name="Picture 10"/>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6807100" y="4368800"/>
          <a:ext cx="1539240" cy="2263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111</xdr:col>
      <xdr:colOff>584200</xdr:colOff>
      <xdr:row>24</xdr:row>
      <xdr:rowOff>0</xdr:rowOff>
    </xdr:from>
    <xdr:to>
      <xdr:col>114</xdr:col>
      <xdr:colOff>294640</xdr:colOff>
      <xdr:row>36</xdr:row>
      <xdr:rowOff>129540</xdr:rowOff>
    </xdr:to>
    <xdr:pic>
      <xdr:nvPicPr>
        <xdr:cNvPr id="50188" name="Picture 11"/>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68249800" y="4330700"/>
          <a:ext cx="1539240" cy="2263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100</xdr:col>
      <xdr:colOff>406400</xdr:colOff>
      <xdr:row>24</xdr:row>
      <xdr:rowOff>114300</xdr:rowOff>
    </xdr:from>
    <xdr:to>
      <xdr:col>107</xdr:col>
      <xdr:colOff>177800</xdr:colOff>
      <xdr:row>71</xdr:row>
      <xdr:rowOff>121920</xdr:rowOff>
    </xdr:to>
    <xdr:pic>
      <xdr:nvPicPr>
        <xdr:cNvPr id="50189" name="Picture 12"/>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1366400" y="4445000"/>
          <a:ext cx="4038600" cy="8364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118</xdr:col>
      <xdr:colOff>431800</xdr:colOff>
      <xdr:row>24</xdr:row>
      <xdr:rowOff>63500</xdr:rowOff>
    </xdr:from>
    <xdr:to>
      <xdr:col>126</xdr:col>
      <xdr:colOff>368299</xdr:colOff>
      <xdr:row>69</xdr:row>
      <xdr:rowOff>0</xdr:rowOff>
    </xdr:to>
    <xdr:pic>
      <xdr:nvPicPr>
        <xdr:cNvPr id="30" name="Picture 1"/>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2364600" y="4394200"/>
          <a:ext cx="4813299" cy="793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128</xdr:col>
      <xdr:colOff>279400</xdr:colOff>
      <xdr:row>24</xdr:row>
      <xdr:rowOff>25400</xdr:rowOff>
    </xdr:from>
    <xdr:to>
      <xdr:col>135</xdr:col>
      <xdr:colOff>35560</xdr:colOff>
      <xdr:row>58</xdr:row>
      <xdr:rowOff>25400</xdr:rowOff>
    </xdr:to>
    <xdr:pic>
      <xdr:nvPicPr>
        <xdr:cNvPr id="31" name="Picture 2"/>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78308200" y="4356100"/>
          <a:ext cx="4023360" cy="604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152400</xdr:colOff>
      <xdr:row>231</xdr:row>
      <xdr:rowOff>0</xdr:rowOff>
    </xdr:from>
    <xdr:to>
      <xdr:col>101</xdr:col>
      <xdr:colOff>76200</xdr:colOff>
      <xdr:row>337</xdr:row>
      <xdr:rowOff>57150</xdr:rowOff>
    </xdr:to>
    <xdr:grpSp>
      <xdr:nvGrpSpPr>
        <xdr:cNvPr id="65" name="Group 64"/>
        <xdr:cNvGrpSpPr/>
      </xdr:nvGrpSpPr>
      <xdr:grpSpPr>
        <a:xfrm>
          <a:off x="1371600" y="35280600"/>
          <a:ext cx="60274200" cy="16211550"/>
          <a:chOff x="609600" y="22390100"/>
          <a:chExt cx="37947600" cy="20288250"/>
        </a:xfrm>
      </xdr:grpSpPr>
      <xdr:sp macro="" textlink="">
        <xdr:nvSpPr>
          <xdr:cNvPr id="66" name="Rounded Rectangle 65"/>
          <xdr:cNvSpPr/>
        </xdr:nvSpPr>
        <xdr:spPr>
          <a:xfrm>
            <a:off x="609600" y="22390100"/>
            <a:ext cx="37947600" cy="20288250"/>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6600" b="1" u="sng" baseline="0"/>
              <a:t>Future Agriculture</a:t>
            </a:r>
            <a:endParaRPr lang="en-US" sz="1100" b="1" u="sng"/>
          </a:p>
        </xdr:txBody>
      </xdr:sp>
      <xdr:sp macro="" textlink="">
        <xdr:nvSpPr>
          <xdr:cNvPr id="67" name="Rounded Rectangle 66"/>
          <xdr:cNvSpPr/>
        </xdr:nvSpPr>
        <xdr:spPr>
          <a:xfrm>
            <a:off x="946150" y="25306339"/>
            <a:ext cx="4953000" cy="1095909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endParaRPr lang="en-US" sz="2400" b="0" baseline="0"/>
          </a:p>
        </xdr:txBody>
      </xdr:sp>
      <xdr:sp macro="" textlink="">
        <xdr:nvSpPr>
          <xdr:cNvPr id="68" name="Rounded Rectangle 67"/>
          <xdr:cNvSpPr/>
        </xdr:nvSpPr>
        <xdr:spPr>
          <a:xfrm>
            <a:off x="6328568" y="25306338"/>
            <a:ext cx="4953000" cy="1057745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2400" b="0" u="none" baseline="0"/>
          </a:p>
        </xdr:txBody>
      </xdr:sp>
      <xdr:sp macro="" textlink="">
        <xdr:nvSpPr>
          <xdr:cNvPr id="69" name="Rounded Rectangle 68"/>
          <xdr:cNvSpPr/>
        </xdr:nvSpPr>
        <xdr:spPr>
          <a:xfrm>
            <a:off x="11710986" y="25306338"/>
            <a:ext cx="4953000" cy="13439758"/>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2400" b="0" u="none" baseline="0"/>
          </a:p>
        </xdr:txBody>
      </xdr:sp>
      <xdr:sp macro="" textlink="">
        <xdr:nvSpPr>
          <xdr:cNvPr id="70" name="Rounded Rectangle 69"/>
          <xdr:cNvSpPr/>
        </xdr:nvSpPr>
        <xdr:spPr>
          <a:xfrm>
            <a:off x="17093404" y="25306338"/>
            <a:ext cx="4953000" cy="11449779"/>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endParaRPr lang="en-US" sz="2400" b="0" u="none" baseline="0"/>
          </a:p>
        </xdr:txBody>
      </xdr:sp>
      <xdr:sp macro="" textlink="">
        <xdr:nvSpPr>
          <xdr:cNvPr id="71" name="Rounded Rectangle 70"/>
          <xdr:cNvSpPr/>
        </xdr:nvSpPr>
        <xdr:spPr>
          <a:xfrm>
            <a:off x="22485347" y="25306337"/>
            <a:ext cx="4945380" cy="1101362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2400" b="0" baseline="0"/>
          </a:p>
        </xdr:txBody>
      </xdr:sp>
      <xdr:sp macro="" textlink="">
        <xdr:nvSpPr>
          <xdr:cNvPr id="72" name="Rounded Rectangle 71"/>
          <xdr:cNvSpPr/>
        </xdr:nvSpPr>
        <xdr:spPr>
          <a:xfrm>
            <a:off x="27867765" y="25306337"/>
            <a:ext cx="4953000" cy="10223080"/>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2400" b="0" u="none" baseline="0"/>
          </a:p>
        </xdr:txBody>
      </xdr:sp>
      <xdr:sp macro="" textlink="">
        <xdr:nvSpPr>
          <xdr:cNvPr id="73" name="Rounded Rectangle 72"/>
          <xdr:cNvSpPr/>
        </xdr:nvSpPr>
        <xdr:spPr>
          <a:xfrm>
            <a:off x="33250186" y="25306339"/>
            <a:ext cx="4953000" cy="11831419"/>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2400" b="0" u="none" baseline="0"/>
          </a:p>
        </xdr:txBody>
      </xdr:sp>
    </xdr:grpSp>
    <xdr:clientData/>
  </xdr:twoCellAnchor>
  <xdr:twoCellAnchor editAs="oneCell">
    <xdr:from>
      <xdr:col>3</xdr:col>
      <xdr:colOff>355600</xdr:colOff>
      <xdr:row>248</xdr:row>
      <xdr:rowOff>101600</xdr:rowOff>
    </xdr:from>
    <xdr:to>
      <xdr:col>16</xdr:col>
      <xdr:colOff>61910</xdr:colOff>
      <xdr:row>301</xdr:row>
      <xdr:rowOff>152400</xdr:rowOff>
    </xdr:to>
    <xdr:pic>
      <xdr:nvPicPr>
        <xdr:cNvPr id="50190" name="Picture 3"/>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184400" y="44246800"/>
          <a:ext cx="7631110" cy="947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558800</xdr:colOff>
      <xdr:row>248</xdr:row>
      <xdr:rowOff>50799</xdr:rowOff>
    </xdr:from>
    <xdr:to>
      <xdr:col>29</xdr:col>
      <xdr:colOff>101600</xdr:colOff>
      <xdr:row>298</xdr:row>
      <xdr:rowOff>96930</xdr:rowOff>
    </xdr:to>
    <xdr:pic>
      <xdr:nvPicPr>
        <xdr:cNvPr id="50191" name="Picture 4"/>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1531600" y="44195999"/>
          <a:ext cx="6248400" cy="893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457200</xdr:colOff>
      <xdr:row>249</xdr:row>
      <xdr:rowOff>76199</xdr:rowOff>
    </xdr:from>
    <xdr:to>
      <xdr:col>43</xdr:col>
      <xdr:colOff>508000</xdr:colOff>
      <xdr:row>313</xdr:row>
      <xdr:rowOff>129794</xdr:rowOff>
    </xdr:to>
    <xdr:pic>
      <xdr:nvPicPr>
        <xdr:cNvPr id="50192" name="Picture 5"/>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9354800" y="44399199"/>
          <a:ext cx="7366000" cy="11432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431800</xdr:colOff>
      <xdr:row>249</xdr:row>
      <xdr:rowOff>0</xdr:rowOff>
    </xdr:from>
    <xdr:to>
      <xdr:col>57</xdr:col>
      <xdr:colOff>584200</xdr:colOff>
      <xdr:row>305</xdr:row>
      <xdr:rowOff>10954</xdr:rowOff>
    </xdr:to>
    <xdr:pic>
      <xdr:nvPicPr>
        <xdr:cNvPr id="50193" name="Picture 6"/>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7863800" y="44323000"/>
          <a:ext cx="7467600" cy="9967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59</xdr:col>
      <xdr:colOff>304800</xdr:colOff>
      <xdr:row>249</xdr:row>
      <xdr:rowOff>50800</xdr:rowOff>
    </xdr:from>
    <xdr:to>
      <xdr:col>71</xdr:col>
      <xdr:colOff>563880</xdr:colOff>
      <xdr:row>301</xdr:row>
      <xdr:rowOff>165100</xdr:rowOff>
    </xdr:to>
    <xdr:pic>
      <xdr:nvPicPr>
        <xdr:cNvPr id="50194" name="Picture 7"/>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6271200" y="44373800"/>
          <a:ext cx="7574280" cy="935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73</xdr:col>
      <xdr:colOff>279400</xdr:colOff>
      <xdr:row>249</xdr:row>
      <xdr:rowOff>25400</xdr:rowOff>
    </xdr:from>
    <xdr:to>
      <xdr:col>85</xdr:col>
      <xdr:colOff>490107</xdr:colOff>
      <xdr:row>298</xdr:row>
      <xdr:rowOff>152400</xdr:rowOff>
    </xdr:to>
    <xdr:pic>
      <xdr:nvPicPr>
        <xdr:cNvPr id="50195" name="Picture 8"/>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4780200" y="44348400"/>
          <a:ext cx="7525907" cy="88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87</xdr:col>
      <xdr:colOff>431800</xdr:colOff>
      <xdr:row>247</xdr:row>
      <xdr:rowOff>101600</xdr:rowOff>
    </xdr:from>
    <xdr:to>
      <xdr:col>100</xdr:col>
      <xdr:colOff>187960</xdr:colOff>
      <xdr:row>307</xdr:row>
      <xdr:rowOff>45720</xdr:rowOff>
    </xdr:to>
    <xdr:pic>
      <xdr:nvPicPr>
        <xdr:cNvPr id="50196" name="Picture 9"/>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3467000" y="44069000"/>
          <a:ext cx="7680960" cy="10612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2</xdr:row>
      <xdr:rowOff>0</xdr:rowOff>
    </xdr:from>
    <xdr:to>
      <xdr:col>14</xdr:col>
      <xdr:colOff>601980</xdr:colOff>
      <xdr:row>30</xdr:row>
      <xdr:rowOff>68580</xdr:rowOff>
    </xdr:to>
    <xdr:grpSp>
      <xdr:nvGrpSpPr>
        <xdr:cNvPr id="7" name="Group 6"/>
        <xdr:cNvGrpSpPr/>
      </xdr:nvGrpSpPr>
      <xdr:grpSpPr>
        <a:xfrm>
          <a:off x="609600" y="419100"/>
          <a:ext cx="8526780" cy="5189220"/>
          <a:chOff x="251460" y="533400"/>
          <a:chExt cx="8526780" cy="5189220"/>
        </a:xfrm>
      </xdr:grpSpPr>
      <xdr:sp macro="" textlink="">
        <xdr:nvSpPr>
          <xdr:cNvPr id="8" name="Rounded Rectangle 7"/>
          <xdr:cNvSpPr/>
        </xdr:nvSpPr>
        <xdr:spPr>
          <a:xfrm>
            <a:off x="251460" y="533400"/>
            <a:ext cx="8526780" cy="518922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1800" b="1" u="sng"/>
          </a:p>
        </xdr:txBody>
      </xdr:sp>
      <xdr:sp macro="" textlink="">
        <xdr:nvSpPr>
          <xdr:cNvPr id="9" name="Rounded Rectangle 8"/>
          <xdr:cNvSpPr/>
        </xdr:nvSpPr>
        <xdr:spPr>
          <a:xfrm>
            <a:off x="670560" y="868680"/>
            <a:ext cx="3634740" cy="439674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n-US" sz="1100"/>
          </a:p>
        </xdr:txBody>
      </xdr:sp>
      <xdr:pic>
        <xdr:nvPicPr>
          <xdr:cNvPr id="10"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940" y="1097280"/>
            <a:ext cx="2909673" cy="413004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Rounded Rectangle 10"/>
          <xdr:cNvSpPr/>
        </xdr:nvSpPr>
        <xdr:spPr>
          <a:xfrm>
            <a:off x="4701540" y="891540"/>
            <a:ext cx="3639312" cy="4398264"/>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lang="en-US" sz="1100" b="1"/>
              <a:t>1.  First,</a:t>
            </a:r>
            <a:r>
              <a:rPr lang="en-US" sz="1100" b="1" baseline="0"/>
              <a:t> the USGS Recharge raster file was converted into points using the ArcMap program.  These points represented the average value at the center of a 1 square kilometer area. </a:t>
            </a:r>
          </a:p>
          <a:p>
            <a:pPr algn="l"/>
            <a:endParaRPr lang="en-US" sz="1100" b="1" baseline="0"/>
          </a:p>
          <a:p>
            <a:pPr algn="l"/>
            <a:r>
              <a:rPr lang="en-US" sz="1100" b="1" baseline="0"/>
              <a:t>2.  Next, the points were intersected with the NRCS HUC 8 shapefile to obtain the total estimated recharge in millimeters per square kilometer per year per HUC 8.</a:t>
            </a:r>
          </a:p>
          <a:p>
            <a:pPr algn="l"/>
            <a:endParaRPr lang="en-US" sz="1100" b="1" baseline="0"/>
          </a:p>
          <a:p>
            <a:pPr algn="l"/>
            <a:r>
              <a:rPr lang="en-US" sz="1100" b="1" baseline="0"/>
              <a:t>3.  Thirdly, the values of each point were multiplied by .81 to obtain the recharge in acre-feet per year per HUC 8.</a:t>
            </a:r>
          </a:p>
          <a:p>
            <a:pPr algn="l"/>
            <a:endParaRPr lang="en-US" sz="1100" b="1" baseline="0"/>
          </a:p>
          <a:p>
            <a:pPr algn="l"/>
            <a:r>
              <a:rPr lang="en-US" sz="1100" b="1" baseline="0"/>
              <a:t>4.  Lastly, the values of the points were aggregated (summed) by HUC 8 to obtain the Total recharge in AFY by HUC 8.</a:t>
            </a:r>
            <a:endParaRPr lang="en-US" sz="1100" b="1"/>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487680</xdr:colOff>
      <xdr:row>3</xdr:row>
      <xdr:rowOff>129540</xdr:rowOff>
    </xdr:from>
    <xdr:to>
      <xdr:col>16</xdr:col>
      <xdr:colOff>45720</xdr:colOff>
      <xdr:row>29</xdr:row>
      <xdr:rowOff>22860</xdr:rowOff>
    </xdr:to>
    <xdr:grpSp>
      <xdr:nvGrpSpPr>
        <xdr:cNvPr id="7" name="Group 6"/>
        <xdr:cNvGrpSpPr/>
      </xdr:nvGrpSpPr>
      <xdr:grpSpPr>
        <a:xfrm>
          <a:off x="487680" y="731520"/>
          <a:ext cx="9311640" cy="4648200"/>
          <a:chOff x="327660" y="548640"/>
          <a:chExt cx="9311640" cy="4648200"/>
        </a:xfrm>
      </xdr:grpSpPr>
      <xdr:sp macro="" textlink="">
        <xdr:nvSpPr>
          <xdr:cNvPr id="8" name="Rounded Rectangle 7"/>
          <xdr:cNvSpPr/>
        </xdr:nvSpPr>
        <xdr:spPr>
          <a:xfrm>
            <a:off x="327660" y="548640"/>
            <a:ext cx="9311640" cy="464820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n-US" sz="1100"/>
          </a:p>
        </xdr:txBody>
      </xdr:sp>
      <xdr:sp macro="" textlink="">
        <xdr:nvSpPr>
          <xdr:cNvPr id="9" name="Rounded Rectangle 8"/>
          <xdr:cNvSpPr/>
        </xdr:nvSpPr>
        <xdr:spPr>
          <a:xfrm>
            <a:off x="701040" y="891540"/>
            <a:ext cx="4160520" cy="408432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sp macro="" textlink="">
        <xdr:nvSpPr>
          <xdr:cNvPr id="10" name="Rounded Rectangle 9"/>
          <xdr:cNvSpPr/>
        </xdr:nvSpPr>
        <xdr:spPr>
          <a:xfrm>
            <a:off x="5074920" y="922020"/>
            <a:ext cx="4160520" cy="408432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a:t>Storage</a:t>
            </a:r>
          </a:p>
          <a:p>
            <a:pPr algn="l"/>
            <a:r>
              <a:rPr lang="en-US" sz="1200" b="1" u="none"/>
              <a:t>1.  The dams were added to an</a:t>
            </a:r>
            <a:r>
              <a:rPr lang="en-US" sz="1200" b="1" u="none" baseline="0"/>
              <a:t> ArcMap dataframe using the latitude and longitude provided.  A quick visual inspection was performed to ensure the dams were placed in the proper locations as described by the counties, rivers and cities associated with them.</a:t>
            </a:r>
          </a:p>
          <a:p>
            <a:pPr algn="l"/>
            <a:endParaRPr lang="en-US" sz="1200" b="1" u="none" baseline="0"/>
          </a:p>
          <a:p>
            <a:pPr algn="l"/>
            <a:r>
              <a:rPr lang="en-US" sz="1200" b="1" u="none" baseline="0"/>
              <a:t>2.   Next, the dam location points were intersected with the NRCS HUC 8 shapefile to assign a HUC 8 to each dam location.</a:t>
            </a:r>
          </a:p>
          <a:p>
            <a:pPr algn="l"/>
            <a:endParaRPr lang="en-US" sz="1200" b="1" u="none" baseline="0"/>
          </a:p>
          <a:p>
            <a:pPr algn="l"/>
            <a:r>
              <a:rPr lang="en-US" sz="1200" b="1" u="none" baseline="0"/>
              <a:t>3.  Lastly, the normal &amp; maximum storage and surface area values were aggregated by HUC 8 to obtain the total normal storage, maximum storage and surface area of reservoirs per HUC 8.</a:t>
            </a:r>
            <a:endParaRPr lang="en-US" sz="1200" b="1" u="none"/>
          </a:p>
        </xdr:txBody>
      </xdr:sp>
      <xdr:pic>
        <xdr:nvPicPr>
          <xdr:cNvPr id="11"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6840" y="1028700"/>
            <a:ext cx="2781300" cy="381120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320040</xdr:colOff>
      <xdr:row>2</xdr:row>
      <xdr:rowOff>152400</xdr:rowOff>
    </xdr:from>
    <xdr:to>
      <xdr:col>7</xdr:col>
      <xdr:colOff>304800</xdr:colOff>
      <xdr:row>41</xdr:row>
      <xdr:rowOff>30479</xdr:rowOff>
    </xdr:to>
    <xdr:grpSp>
      <xdr:nvGrpSpPr>
        <xdr:cNvPr id="2" name="Group 1"/>
        <xdr:cNvGrpSpPr/>
      </xdr:nvGrpSpPr>
      <xdr:grpSpPr>
        <a:xfrm>
          <a:off x="320040" y="609600"/>
          <a:ext cx="4251960" cy="7010399"/>
          <a:chOff x="701040" y="358141"/>
          <a:chExt cx="4251960" cy="7010399"/>
        </a:xfrm>
      </xdr:grpSpPr>
      <xdr:sp macro="" textlink="">
        <xdr:nvSpPr>
          <xdr:cNvPr id="3" name="Rounded Rectangle 2"/>
          <xdr:cNvSpPr/>
        </xdr:nvSpPr>
        <xdr:spPr>
          <a:xfrm>
            <a:off x="701040" y="449580"/>
            <a:ext cx="4251960" cy="691896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US" sz="1100"/>
          </a:p>
        </xdr:txBody>
      </xdr:sp>
      <xdr:pic>
        <xdr:nvPicPr>
          <xdr:cNvPr id="4"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040" y="358141"/>
            <a:ext cx="3710892" cy="667512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8</xdr:col>
      <xdr:colOff>579120</xdr:colOff>
      <xdr:row>2</xdr:row>
      <xdr:rowOff>152400</xdr:rowOff>
    </xdr:from>
    <xdr:to>
      <xdr:col>22</xdr:col>
      <xdr:colOff>76200</xdr:colOff>
      <xdr:row>24</xdr:row>
      <xdr:rowOff>83820</xdr:rowOff>
    </xdr:to>
    <xdr:sp macro="" textlink="">
      <xdr:nvSpPr>
        <xdr:cNvPr id="6" name="Rounded Rectangle 5"/>
        <xdr:cNvSpPr/>
      </xdr:nvSpPr>
      <xdr:spPr>
        <a:xfrm>
          <a:off x="5455920" y="609600"/>
          <a:ext cx="8031480" cy="395478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600" b="1" u="sng"/>
            <a:t>Species</a:t>
          </a:r>
          <a:endParaRPr lang="en-US" sz="1100" b="1" u="sng"/>
        </a:p>
        <a:p>
          <a:pPr algn="l"/>
          <a:endParaRPr lang="en-US" sz="1100"/>
        </a:p>
        <a:p>
          <a:pPr algn="l"/>
          <a:r>
            <a:rPr lang="en-US" sz="1100"/>
            <a:t>1</a:t>
          </a:r>
          <a:r>
            <a:rPr lang="en-US" sz="1200"/>
            <a:t>.  The Species</a:t>
          </a:r>
          <a:r>
            <a:rPr lang="en-US" sz="1200" baseline="0"/>
            <a:t> data was presented online by state and county.  The information was downloaded by both state and county.</a:t>
          </a:r>
        </a:p>
        <a:p>
          <a:pPr algn="l"/>
          <a:endParaRPr lang="en-US" sz="1200" baseline="0"/>
        </a:p>
        <a:p>
          <a:pPr algn="l"/>
          <a:r>
            <a:rPr lang="en-US" sz="1200" baseline="0"/>
            <a:t>2.  The data was placed into an Excel spreadsheet and sorted by Species, State and County.</a:t>
          </a:r>
        </a:p>
        <a:p>
          <a:pPr algn="l"/>
          <a:endParaRPr lang="en-US" sz="1200" baseline="0"/>
        </a:p>
        <a:p>
          <a:pPr algn="l"/>
          <a:r>
            <a:rPr lang="en-US" sz="1200" baseline="0"/>
            <a:t>3.  In ArcMap, the NRCS HUC 8 and Counties shapefiles were intersected to identify which HUC 8s coincided with which counties.</a:t>
          </a:r>
        </a:p>
        <a:p>
          <a:pPr algn="l"/>
          <a:endParaRPr lang="en-US" sz="1200" baseline="0"/>
        </a:p>
        <a:p>
          <a:pPr algn="l"/>
          <a:r>
            <a:rPr lang="en-US" sz="1200" baseline="0"/>
            <a:t>4.  In Excel, the species that occurred in each county were then assigned to each piece of HUC 8 that occurred within that county.</a:t>
          </a:r>
        </a:p>
        <a:p>
          <a:pPr algn="l"/>
          <a:endParaRPr lang="en-US" sz="1200" baseline="0"/>
        </a:p>
        <a:p>
          <a:pPr algn="l"/>
          <a:r>
            <a:rPr lang="en-US" sz="1200" baseline="0"/>
            <a:t>5.  Through sorting and editing, each species was counted only once for each county/HUC 8 combination.</a:t>
          </a:r>
        </a:p>
        <a:p>
          <a:pPr algn="l"/>
          <a:endParaRPr lang="en-US" sz="1200" baseline="0"/>
        </a:p>
        <a:p>
          <a:pPr algn="l"/>
          <a:r>
            <a:rPr lang="en-US" sz="1200" baseline="0"/>
            <a:t>6.  Lastly, the number of species occurring in each county/HUC 8 combination were aggregated by HUC 8.</a:t>
          </a:r>
          <a:endParaRPr lang="en-US" sz="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344167</xdr:colOff>
      <xdr:row>76</xdr:row>
      <xdr:rowOff>71120</xdr:rowOff>
    </xdr:from>
    <xdr:to>
      <xdr:col>49</xdr:col>
      <xdr:colOff>509269</xdr:colOff>
      <xdr:row>143</xdr:row>
      <xdr:rowOff>2540</xdr:rowOff>
    </xdr:to>
    <xdr:grpSp>
      <xdr:nvGrpSpPr>
        <xdr:cNvPr id="2" name="Group 1"/>
        <xdr:cNvGrpSpPr/>
      </xdr:nvGrpSpPr>
      <xdr:grpSpPr>
        <a:xfrm>
          <a:off x="11316967" y="14244320"/>
          <a:ext cx="19062702" cy="12330249"/>
          <a:chOff x="609600" y="22390099"/>
          <a:chExt cx="37947600" cy="20288249"/>
        </a:xfrm>
      </xdr:grpSpPr>
      <xdr:sp macro="" textlink="">
        <xdr:nvSpPr>
          <xdr:cNvPr id="3" name="Rounded Rectangle 2"/>
          <xdr:cNvSpPr/>
        </xdr:nvSpPr>
        <xdr:spPr>
          <a:xfrm>
            <a:off x="609600" y="22390099"/>
            <a:ext cx="37947600" cy="20288249"/>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2400" b="1" u="sng" baseline="0"/>
              <a:t>Available Water</a:t>
            </a:r>
            <a:endParaRPr lang="en-US" sz="1100" b="1" u="sng"/>
          </a:p>
        </xdr:txBody>
      </xdr:sp>
      <xdr:sp macro="" textlink="">
        <xdr:nvSpPr>
          <xdr:cNvPr id="4" name="Rounded Rectangle 3"/>
          <xdr:cNvSpPr/>
        </xdr:nvSpPr>
        <xdr:spPr>
          <a:xfrm>
            <a:off x="946149" y="25306340"/>
            <a:ext cx="4953001" cy="9282071"/>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r>
              <a:rPr lang="en-US" sz="1200" b="1" u="sng" baseline="0"/>
              <a:t>Wind/Big Horn Basin</a:t>
            </a:r>
            <a:endParaRPr lang="en-US" sz="1200" b="0" u="sng" baseline="0"/>
          </a:p>
          <a:p>
            <a:pPr lvl="0" algn="l"/>
            <a:r>
              <a:rPr lang="en-US" sz="1200" b="0" baseline="0"/>
              <a:t>a.  The available water volumes were provided in the WB Available Water technical memorandum by subbasin and reach. ArcMap and the WB Availability Models were used to determine the locations and corresponding HUC 8s of each reach.  The reach that is located in the most downstream portion of the largest tributary was identified as the reach that best represented the amount of available flow within the subbasin/HUC 8.  This estimate DOES include compact requirements (meaning requirements have already been deducted from available flow estimates. )  Any reaches that list an available flow of 0 for any month(s) out of the year were given a value of 0 for the entire year.  For this analysis, flow must be available year round.</a:t>
            </a:r>
          </a:p>
        </xdr:txBody>
      </xdr:sp>
      <xdr:sp macro="" textlink="">
        <xdr:nvSpPr>
          <xdr:cNvPr id="5" name="Rounded Rectangle 4"/>
          <xdr:cNvSpPr/>
        </xdr:nvSpPr>
        <xdr:spPr>
          <a:xfrm>
            <a:off x="6328570" y="25306338"/>
            <a:ext cx="4952999" cy="1347778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Snake/Salt River Basin</a:t>
            </a:r>
          </a:p>
          <a:p>
            <a:pPr algn="l"/>
            <a:r>
              <a:rPr lang="en-US" sz="1200" b="0" u="none" baseline="0"/>
              <a:t>a. The SS Available Water technical memorandum provides water volumes by subbasin, reach, and both with and without compact obligations included.  In this step, ArcMap and the SS Availability Models were used to determine the locations and corresponding HUC 8s of each reach.  The reach that is located in the most downstream portion of the largest tributary was identified as the reach that best represented the amount of available flow within the basin.</a:t>
            </a:r>
          </a:p>
          <a:p>
            <a:pPr algn="l"/>
            <a:endParaRPr lang="en-US" sz="1200" b="0" u="none" baseline="0"/>
          </a:p>
          <a:p>
            <a:pPr algn="l"/>
            <a:r>
              <a:rPr lang="en-US" sz="1200" b="0" u="none" baseline="0"/>
              <a:t>b.  Table 13 in the memorandum lists the available flow volumes for both the non-compact and compact scenarios.  Both values were used to calculate ratios of volumes with compact obligations and those without.</a:t>
            </a:r>
          </a:p>
          <a:p>
            <a:pPr algn="l"/>
            <a:endParaRPr lang="en-US" sz="1200" b="0" u="none" baseline="0"/>
          </a:p>
          <a:p>
            <a:pPr algn="l"/>
            <a:r>
              <a:rPr lang="en-US" sz="1200" b="0" u="none" baseline="0"/>
              <a:t>c.  Lastly, these ratios were applied to the available flow volumes in the designated reaches.  By applying the ratios, the compact obligations are distributed throughout the basin uniformly.  Any reaches that list an available flow of 0 for any month(s) out of the year were given a value of 0 for the entire year.  For this analysis, flow must be available year-round.</a:t>
            </a:r>
          </a:p>
        </xdr:txBody>
      </xdr:sp>
      <xdr:sp macro="" textlink="">
        <xdr:nvSpPr>
          <xdr:cNvPr id="6" name="Rounded Rectangle 5"/>
          <xdr:cNvSpPr/>
        </xdr:nvSpPr>
        <xdr:spPr>
          <a:xfrm>
            <a:off x="11710986" y="25306337"/>
            <a:ext cx="4953001" cy="16561872"/>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200" b="1" u="sng" baseline="0"/>
              <a:t>Powder/Tongue Basin</a:t>
            </a:r>
          </a:p>
          <a:p>
            <a:pPr algn="l"/>
            <a:r>
              <a:rPr lang="en-US" sz="1200" b="0" u="none" baseline="0"/>
              <a:t>a.  The PT Available Water technical memorandum provides water volumes by subbasin, reach and both with and without compact obligations included (for the Tongue River and Powder River Basins).  In this step, ArcMap and the PT Availability Models were used to determine the locations and corresponding HUC 8s of each reach. The reach that is located in the most dowmstream portion of the largest tributary was identified as the reach that best represented the amount of available flow within the basin.</a:t>
            </a:r>
          </a:p>
          <a:p>
            <a:pPr algn="l"/>
            <a:endParaRPr lang="en-US" sz="1200" b="0" u="none" baseline="0"/>
          </a:p>
          <a:p>
            <a:pPr algn="l"/>
            <a:r>
              <a:rPr lang="en-US" sz="1200" b="0" u="none" baseline="0"/>
              <a:t>b.  Tables 20 and 21 in the memorandum list the available flow volumes for both the non-compact and compact scenarios.  Both values were used to calculate the ratios of volumes with compact obligations and those without (for the Tongue and Powder River basins only).</a:t>
            </a:r>
          </a:p>
          <a:p>
            <a:pPr algn="l"/>
            <a:endParaRPr lang="en-US" sz="1200" b="0" u="none" baseline="0"/>
          </a:p>
          <a:p>
            <a:pPr algn="l"/>
            <a:r>
              <a:rPr lang="en-US" sz="1200" b="0" u="none" baseline="0"/>
              <a:t>c.  Lastly, these ratios were applied to the available flow volumes in the designated reaches.  By applying the ratios, the compact obligations are distributed through the subbasins uniformly.  Any reaches that list an available flow of 0 for any month(s) out of the year were given a value of 0 for the entire year.  In addition, Table 1 in the memorandum identifies stream in each river basin that experience shortages in flow during normal conditions.  The available flow values for these streams were set to 0 as well.  For this analysis, flow must be available year-round.</a:t>
            </a:r>
          </a:p>
        </xdr:txBody>
      </xdr:sp>
      <xdr:sp macro="" textlink="">
        <xdr:nvSpPr>
          <xdr:cNvPr id="7" name="Rounded Rectangle 6"/>
          <xdr:cNvSpPr/>
        </xdr:nvSpPr>
        <xdr:spPr>
          <a:xfrm>
            <a:off x="17093405" y="25306336"/>
            <a:ext cx="4953001" cy="3499923"/>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1200" b="1" u="sng" baseline="0"/>
              <a:t>Platte River Basin</a:t>
            </a:r>
          </a:p>
          <a:p>
            <a:pPr algn="l"/>
            <a:r>
              <a:rPr lang="en-US" sz="1200" b="0" u="none" baseline="0"/>
              <a:t>a.   The Platte River basin does not have any information on available water estimates.  Please see the metrics for estimates for this area.</a:t>
            </a:r>
          </a:p>
        </xdr:txBody>
      </xdr:sp>
      <xdr:sp macro="" textlink="">
        <xdr:nvSpPr>
          <xdr:cNvPr id="8" name="Rounded Rectangle 7"/>
          <xdr:cNvSpPr/>
        </xdr:nvSpPr>
        <xdr:spPr>
          <a:xfrm>
            <a:off x="22485347" y="25306338"/>
            <a:ext cx="4945380" cy="1138698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n-US" sz="1200" b="1" u="sng" baseline="0"/>
              <a:t>Northeast Basin</a:t>
            </a:r>
            <a:endParaRPr lang="en-US" sz="1200" b="0" u="sng" baseline="0"/>
          </a:p>
          <a:p>
            <a:pPr lvl="0" algn="l"/>
            <a:r>
              <a:rPr lang="en-US" sz="1200" b="0" baseline="0"/>
              <a:t>a.  The available water volumes were provided in the NE Available Water technical memorandum by subbasin and reach.  ArcMap and the NE Availability Models were used to determine the locations and corresponding HUC 8s of each reach.  The reach that is located in the most downstream portion of the largest tributary was identified as the reach that best represented the amount of available flow within the subbasin/HUC 8.  This estimate DOES include compact requirements (meaning requirements have already been deducted from available flow estimates).  Any reaches that list an available flow of 0 for any month(s) out of the year was given a value of 0 for the entire year.  In addition, Table 1 in the memorandum identifies streams in each river basin that experience shortages in flow during conditions. The available flow values for these streams were set to 0 as well.  For this analysis, flow must be available year-round.</a:t>
            </a:r>
          </a:p>
        </xdr:txBody>
      </xdr:sp>
      <xdr:sp macro="" textlink="">
        <xdr:nvSpPr>
          <xdr:cNvPr id="9" name="Rounded Rectangle 8"/>
          <xdr:cNvSpPr/>
        </xdr:nvSpPr>
        <xdr:spPr>
          <a:xfrm>
            <a:off x="27867765" y="25306336"/>
            <a:ext cx="4953001" cy="15520711"/>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Green River Basin</a:t>
            </a:r>
          </a:p>
          <a:p>
            <a:pPr algn="l"/>
            <a:r>
              <a:rPr lang="en-US" sz="1200" b="0" u="none" baseline="0"/>
              <a:t>a.   The Green Available Water technical memorandum provides water volumes by subbasin, reach and both with and without compact obligations included (only for normal conditions).  In this step, ArcMap and the Green Availability Models were used to determine the locations and corresponding HUC 8s of each reach.  The reach that is located in the most downstream portion of the largest tributary was identified as the reach that best represented the amount of available flow within the subbasin/HUC 8.</a:t>
            </a:r>
          </a:p>
          <a:p>
            <a:pPr algn="l"/>
            <a:endParaRPr lang="en-US" sz="1200" b="0" u="none" baseline="0"/>
          </a:p>
          <a:p>
            <a:pPr algn="l"/>
            <a:r>
              <a:rPr lang="en-US" sz="1200" b="0" u="none" baseline="0"/>
              <a:t>b.   Tables 2 and 3 in the memorandum list the available flow volumes for both the non-compact and compact scenarios (for normal conditions only).  Both values were used to calculate the ratios of volumes with compact obligations and those without.</a:t>
            </a:r>
          </a:p>
          <a:p>
            <a:pPr algn="l"/>
            <a:endParaRPr lang="en-US" sz="1200" b="0" u="none" baseline="0"/>
          </a:p>
          <a:p>
            <a:pPr algn="l"/>
            <a:r>
              <a:rPr lang="en-US" sz="1200" b="0" u="none" baseline="0"/>
              <a:t>c. Lastly, this ratios were applied to all of the available flow values, for all hydrologic conditions, that were listed by reach.  (While the non-compact to compact ratio is only for normal conditions, the ratios was applied to all hydrologic conditions).  By applying this ratio, the compact obligations are distributed through the subbasins uniformly.  Any reaches that list an available flow of 0 for any month(s) out of the year were given a value of 0 for the entire year.  For this analysis, flow must be available year-round. </a:t>
            </a:r>
          </a:p>
        </xdr:txBody>
      </xdr:sp>
      <xdr:sp macro="" textlink="">
        <xdr:nvSpPr>
          <xdr:cNvPr id="10" name="Rounded Rectangle 9"/>
          <xdr:cNvSpPr/>
        </xdr:nvSpPr>
        <xdr:spPr>
          <a:xfrm>
            <a:off x="33250186" y="25306338"/>
            <a:ext cx="4953001" cy="5833070"/>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lang="en-US" sz="1200" b="1" u="sng" baseline="0"/>
              <a:t>Bear River Basin</a:t>
            </a:r>
          </a:p>
          <a:p>
            <a:pPr algn="l"/>
            <a:r>
              <a:rPr lang="en-US" sz="1200" b="0" u="none" baseline="0"/>
              <a:t>a.   The Bear Available Water technical memorandum lists available water for the upper division (16010101) and central division (16010102).  In this case, it does not matter whether the values take compact obligations into account (if any exist).  For both areas, there are at least 2 months out of the year in which the flow is listed as 0.  This 0 value will be applied to each area for the entire 0.</a:t>
            </a:r>
          </a:p>
        </xdr:txBody>
      </xdr:sp>
    </xdr:grpSp>
    <xdr:clientData/>
  </xdr:twoCellAnchor>
  <xdr:twoCellAnchor>
    <xdr:from>
      <xdr:col>2</xdr:col>
      <xdr:colOff>426718</xdr:colOff>
      <xdr:row>5</xdr:row>
      <xdr:rowOff>0</xdr:rowOff>
    </xdr:from>
    <xdr:to>
      <xdr:col>65</xdr:col>
      <xdr:colOff>426718</xdr:colOff>
      <xdr:row>71</xdr:row>
      <xdr:rowOff>121920</xdr:rowOff>
    </xdr:to>
    <xdr:grpSp>
      <xdr:nvGrpSpPr>
        <xdr:cNvPr id="11" name="Group 10"/>
        <xdr:cNvGrpSpPr/>
      </xdr:nvGrpSpPr>
      <xdr:grpSpPr>
        <a:xfrm>
          <a:off x="1645918" y="1034143"/>
          <a:ext cx="38404800" cy="12335691"/>
          <a:chOff x="609600" y="22390099"/>
          <a:chExt cx="72810844" cy="20288249"/>
        </a:xfrm>
      </xdr:grpSpPr>
      <xdr:sp macro="" textlink="">
        <xdr:nvSpPr>
          <xdr:cNvPr id="12" name="Rounded Rectangle 11"/>
          <xdr:cNvSpPr/>
        </xdr:nvSpPr>
        <xdr:spPr>
          <a:xfrm>
            <a:off x="609600" y="22390099"/>
            <a:ext cx="72810844" cy="20288249"/>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r>
              <a:rPr lang="en-US" sz="2400" b="1" u="sng" baseline="0"/>
              <a:t>Available Water</a:t>
            </a:r>
            <a:endParaRPr lang="en-US" sz="1100" b="1" u="sng"/>
          </a:p>
        </xdr:txBody>
      </xdr:sp>
      <xdr:sp macro="" textlink="">
        <xdr:nvSpPr>
          <xdr:cNvPr id="13" name="Rounded Rectangle 12"/>
          <xdr:cNvSpPr/>
        </xdr:nvSpPr>
        <xdr:spPr>
          <a:xfrm>
            <a:off x="946149" y="25306343"/>
            <a:ext cx="9534753" cy="633986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ctr"/>
            <a:endParaRPr lang="en-US" sz="1200" b="0" baseline="0"/>
          </a:p>
        </xdr:txBody>
      </xdr:sp>
      <xdr:sp macro="" textlink="">
        <xdr:nvSpPr>
          <xdr:cNvPr id="14" name="Rounded Rectangle 13"/>
          <xdr:cNvSpPr/>
        </xdr:nvSpPr>
        <xdr:spPr>
          <a:xfrm>
            <a:off x="11388471" y="25306341"/>
            <a:ext cx="9534753" cy="766472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200" b="0" u="none" baseline="0"/>
          </a:p>
        </xdr:txBody>
      </xdr:sp>
      <xdr:sp macro="" textlink="">
        <xdr:nvSpPr>
          <xdr:cNvPr id="15" name="Rounded Rectangle 14"/>
          <xdr:cNvSpPr/>
        </xdr:nvSpPr>
        <xdr:spPr>
          <a:xfrm>
            <a:off x="21830793" y="25306341"/>
            <a:ext cx="9534753" cy="7700534"/>
          </a:xfrm>
          <a:prstGeom prst="roundRect">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endParaRPr lang="en-US" sz="1200" b="0" u="none" baseline="0"/>
          </a:p>
        </xdr:txBody>
      </xdr:sp>
      <xdr:sp macro="" textlink="">
        <xdr:nvSpPr>
          <xdr:cNvPr id="16" name="Rounded Rectangle 15"/>
          <xdr:cNvSpPr/>
        </xdr:nvSpPr>
        <xdr:spPr>
          <a:xfrm>
            <a:off x="32273115" y="25306341"/>
            <a:ext cx="9534753" cy="3499923"/>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ctr"/>
            <a:endParaRPr lang="en-US" sz="1200" b="0" u="none" baseline="0"/>
          </a:p>
        </xdr:txBody>
      </xdr:sp>
      <xdr:sp macro="" textlink="">
        <xdr:nvSpPr>
          <xdr:cNvPr id="17" name="Rounded Rectangle 16"/>
          <xdr:cNvSpPr/>
        </xdr:nvSpPr>
        <xdr:spPr>
          <a:xfrm>
            <a:off x="42715436" y="25306341"/>
            <a:ext cx="9534753" cy="6876973"/>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endParaRPr lang="en-US" sz="1200" b="0" baseline="0"/>
          </a:p>
        </xdr:txBody>
      </xdr:sp>
      <xdr:sp macro="" textlink="">
        <xdr:nvSpPr>
          <xdr:cNvPr id="18" name="Rounded Rectangle 17"/>
          <xdr:cNvSpPr/>
        </xdr:nvSpPr>
        <xdr:spPr>
          <a:xfrm>
            <a:off x="53157758" y="25306341"/>
            <a:ext cx="9534753" cy="7753778"/>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200" b="0" u="none" baseline="0"/>
          </a:p>
        </xdr:txBody>
      </xdr:sp>
      <xdr:sp macro="" textlink="">
        <xdr:nvSpPr>
          <xdr:cNvPr id="19" name="Rounded Rectangle 18"/>
          <xdr:cNvSpPr/>
        </xdr:nvSpPr>
        <xdr:spPr>
          <a:xfrm>
            <a:off x="63600076" y="25306341"/>
            <a:ext cx="9534753" cy="5833070"/>
          </a:xfrm>
          <a:prstGeom prst="roundRect">
            <a:avLst/>
          </a:prstGeom>
          <a:gradFill>
            <a:gsLst>
              <a:gs pos="100000">
                <a:srgbClr val="FF99FF"/>
              </a:gs>
              <a:gs pos="0">
                <a:schemeClr val="bg1"/>
              </a:gs>
              <a:gs pos="100000">
                <a:schemeClr val="accent1">
                  <a:tint val="23500"/>
                  <a:satMod val="160000"/>
                </a:schemeClr>
              </a:gs>
            </a:gsLst>
            <a:lin ang="5400000" scaled="1"/>
          </a:gra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endParaRPr lang="en-US" sz="1200" b="0" u="none" baseline="0"/>
          </a:p>
        </xdr:txBody>
      </xdr:sp>
    </xdr:grpSp>
    <xdr:clientData/>
  </xdr:twoCellAnchor>
  <xdr:twoCellAnchor editAs="oneCell">
    <xdr:from>
      <xdr:col>3</xdr:col>
      <xdr:colOff>108858</xdr:colOff>
      <xdr:row>16</xdr:row>
      <xdr:rowOff>152401</xdr:rowOff>
    </xdr:from>
    <xdr:to>
      <xdr:col>11</xdr:col>
      <xdr:colOff>89414</xdr:colOff>
      <xdr:row>32</xdr:row>
      <xdr:rowOff>174171</xdr:rowOff>
    </xdr:to>
    <xdr:pic>
      <xdr:nvPicPr>
        <xdr:cNvPr id="54273"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7658" y="3113315"/>
          <a:ext cx="4857356" cy="2982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119743</xdr:colOff>
      <xdr:row>15</xdr:row>
      <xdr:rowOff>32657</xdr:rowOff>
    </xdr:from>
    <xdr:to>
      <xdr:col>20</xdr:col>
      <xdr:colOff>163903</xdr:colOff>
      <xdr:row>38</xdr:row>
      <xdr:rowOff>10885</xdr:rowOff>
    </xdr:to>
    <xdr:pic>
      <xdr:nvPicPr>
        <xdr:cNvPr id="54274"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34943" y="2808514"/>
          <a:ext cx="4920960" cy="4234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54429</xdr:colOff>
      <xdr:row>15</xdr:row>
      <xdr:rowOff>10884</xdr:rowOff>
    </xdr:from>
    <xdr:to>
      <xdr:col>29</xdr:col>
      <xdr:colOff>250371</xdr:colOff>
      <xdr:row>36</xdr:row>
      <xdr:rowOff>100513</xdr:rowOff>
    </xdr:to>
    <xdr:pic>
      <xdr:nvPicPr>
        <xdr:cNvPr id="54275" name="Pictur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856029" y="2786741"/>
          <a:ext cx="5072742" cy="3975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272142</xdr:colOff>
      <xdr:row>16</xdr:row>
      <xdr:rowOff>65315</xdr:rowOff>
    </xdr:from>
    <xdr:to>
      <xdr:col>47</xdr:col>
      <xdr:colOff>209453</xdr:colOff>
      <xdr:row>34</xdr:row>
      <xdr:rowOff>130628</xdr:rowOff>
    </xdr:to>
    <xdr:pic>
      <xdr:nvPicPr>
        <xdr:cNvPr id="54276" name="Picture 4"/>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046542" y="3026229"/>
          <a:ext cx="4814111" cy="3396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203200</xdr:colOff>
      <xdr:row>16</xdr:row>
      <xdr:rowOff>126999</xdr:rowOff>
    </xdr:from>
    <xdr:to>
      <xdr:col>56</xdr:col>
      <xdr:colOff>139700</xdr:colOff>
      <xdr:row>38</xdr:row>
      <xdr:rowOff>23581</xdr:rowOff>
    </xdr:to>
    <xdr:pic>
      <xdr:nvPicPr>
        <xdr:cNvPr id="54277" name="Picture 5"/>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9464000" y="2971799"/>
          <a:ext cx="4813300" cy="3808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57</xdr:col>
      <xdr:colOff>177800</xdr:colOff>
      <xdr:row>15</xdr:row>
      <xdr:rowOff>25400</xdr:rowOff>
    </xdr:from>
    <xdr:to>
      <xdr:col>65</xdr:col>
      <xdr:colOff>373974</xdr:colOff>
      <xdr:row>30</xdr:row>
      <xdr:rowOff>114300</xdr:rowOff>
    </xdr:to>
    <xdr:pic>
      <xdr:nvPicPr>
        <xdr:cNvPr id="54278" name="Picture 6"/>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925000" y="2692400"/>
          <a:ext cx="5072974" cy="275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329"/>
  <sheetViews>
    <sheetView topLeftCell="A72" zoomScaleNormal="100" workbookViewId="0">
      <selection activeCell="B5" sqref="B5:B87"/>
    </sheetView>
  </sheetViews>
  <sheetFormatPr defaultRowHeight="14.4" x14ac:dyDescent="0.3"/>
  <cols>
    <col min="1" max="2" width="8.88671875" customWidth="1"/>
    <col min="3" max="3" width="11.33203125" customWidth="1"/>
    <col min="4" max="7" width="8.88671875" customWidth="1"/>
    <col min="8" max="8" width="14.44140625" style="161" customWidth="1"/>
    <col min="9" max="9" width="15.6640625" customWidth="1"/>
    <col min="10" max="10" width="21.6640625" customWidth="1"/>
    <col min="11" max="11" width="18.44140625" customWidth="1"/>
    <col min="12" max="12" width="19.109375" customWidth="1"/>
    <col min="13" max="13" width="17.6640625" customWidth="1"/>
    <col min="14" max="24" width="17.88671875" customWidth="1"/>
    <col min="25" max="25" width="17.88671875" style="161" customWidth="1"/>
    <col min="26" max="28" width="17.88671875" customWidth="1"/>
    <col min="29" max="29" width="17.33203125" customWidth="1"/>
    <col min="30" max="30" width="2.33203125" style="162" customWidth="1"/>
    <col min="31" max="37" width="17.33203125" customWidth="1"/>
    <col min="38" max="38" width="2.44140625" style="162" customWidth="1"/>
    <col min="39" max="41" width="17.33203125" customWidth="1"/>
    <col min="42" max="42" width="64.21875" customWidth="1"/>
    <col min="43" max="48" width="17.33203125" customWidth="1"/>
  </cols>
  <sheetData>
    <row r="1" spans="1:45" ht="22.2" thickTop="1" thickBot="1" x14ac:dyDescent="0.45">
      <c r="A1" s="467" t="s">
        <v>955</v>
      </c>
      <c r="B1" s="467"/>
      <c r="C1" s="467"/>
      <c r="D1" s="467"/>
      <c r="E1" s="467"/>
      <c r="F1" s="467"/>
      <c r="G1" s="467"/>
      <c r="H1" s="470" t="s">
        <v>1143</v>
      </c>
      <c r="I1" s="471"/>
      <c r="J1" s="471"/>
      <c r="K1" s="471"/>
      <c r="L1" s="471"/>
      <c r="M1" s="471"/>
      <c r="N1" s="471"/>
      <c r="O1" s="471"/>
      <c r="P1" s="471"/>
      <c r="Q1" s="471"/>
      <c r="R1" s="471"/>
      <c r="S1" s="471"/>
      <c r="T1" s="471"/>
      <c r="U1" s="471"/>
      <c r="V1" s="471"/>
      <c r="W1" s="471"/>
      <c r="X1" s="472"/>
      <c r="Y1" s="269"/>
      <c r="Z1" s="541" t="s">
        <v>1150</v>
      </c>
      <c r="AA1" s="498"/>
      <c r="AB1" s="498"/>
      <c r="AC1" s="499"/>
      <c r="AE1" s="540" t="s">
        <v>1155</v>
      </c>
      <c r="AF1" s="540"/>
      <c r="AG1" s="540"/>
      <c r="AH1" s="540"/>
      <c r="AI1" s="540"/>
      <c r="AJ1" s="577" t="s">
        <v>1156</v>
      </c>
      <c r="AK1" s="577"/>
      <c r="AL1" s="452"/>
      <c r="AM1" s="491" t="s">
        <v>1268</v>
      </c>
      <c r="AN1" s="492"/>
      <c r="AO1" s="492"/>
      <c r="AP1" s="492"/>
      <c r="AQ1" s="492"/>
      <c r="AR1" s="492"/>
      <c r="AS1" s="493"/>
    </row>
    <row r="2" spans="1:45" ht="22.2" thickTop="1" thickBot="1" x14ac:dyDescent="0.45">
      <c r="A2" s="468"/>
      <c r="B2" s="468"/>
      <c r="C2" s="468"/>
      <c r="D2" s="468"/>
      <c r="E2" s="468"/>
      <c r="F2" s="468"/>
      <c r="G2" s="468"/>
      <c r="H2" s="473" t="s">
        <v>979</v>
      </c>
      <c r="I2" s="474"/>
      <c r="J2" s="474"/>
      <c r="K2" s="474"/>
      <c r="L2" s="474"/>
      <c r="M2" s="474"/>
      <c r="N2" s="474"/>
      <c r="O2" s="474"/>
      <c r="P2" s="474"/>
      <c r="Q2" s="474"/>
      <c r="R2" s="474"/>
      <c r="S2" s="474"/>
      <c r="T2" s="474"/>
      <c r="U2" s="474"/>
      <c r="V2" s="474"/>
      <c r="W2" s="474"/>
      <c r="X2" s="474"/>
      <c r="Y2" s="297"/>
      <c r="Z2" s="542" t="s">
        <v>979</v>
      </c>
      <c r="AA2" s="543"/>
      <c r="AB2" s="544"/>
      <c r="AE2" s="473" t="s">
        <v>979</v>
      </c>
      <c r="AF2" s="474"/>
      <c r="AG2" s="474"/>
      <c r="AH2" s="474"/>
      <c r="AI2" s="474"/>
      <c r="AJ2" s="575" t="s">
        <v>1157</v>
      </c>
      <c r="AK2" s="576"/>
      <c r="AL2" s="453"/>
      <c r="AM2" s="575" t="s">
        <v>1157</v>
      </c>
      <c r="AN2" s="580"/>
      <c r="AO2" s="580"/>
      <c r="AP2" s="580"/>
      <c r="AQ2" s="580"/>
      <c r="AR2" s="580"/>
      <c r="AS2" s="576"/>
    </row>
    <row r="3" spans="1:45" ht="15.6" thickTop="1" thickBot="1" x14ac:dyDescent="0.35">
      <c r="A3" s="469"/>
      <c r="B3" s="469"/>
      <c r="C3" s="469"/>
      <c r="D3" s="469"/>
      <c r="E3" s="469"/>
      <c r="F3" s="469"/>
      <c r="G3" s="469"/>
      <c r="H3" s="500" t="s">
        <v>246</v>
      </c>
      <c r="I3" s="501"/>
      <c r="J3" s="502"/>
      <c r="K3" s="486" t="s">
        <v>1019</v>
      </c>
      <c r="L3" s="487"/>
      <c r="M3" s="487"/>
      <c r="N3" s="488"/>
      <c r="O3" s="489" t="s">
        <v>1142</v>
      </c>
      <c r="P3" s="494"/>
      <c r="Q3" s="494"/>
      <c r="R3" s="494"/>
      <c r="S3" s="494"/>
      <c r="T3" s="494"/>
      <c r="U3" s="494"/>
      <c r="V3" s="494"/>
      <c r="W3" s="494"/>
      <c r="X3" s="494"/>
      <c r="Y3" s="490"/>
      <c r="Z3" s="506" t="s">
        <v>1151</v>
      </c>
      <c r="AA3" s="507"/>
      <c r="AB3" s="508"/>
      <c r="AE3" s="526" t="s">
        <v>1153</v>
      </c>
      <c r="AF3" s="527"/>
      <c r="AG3" s="486" t="s">
        <v>1142</v>
      </c>
      <c r="AH3" s="487"/>
      <c r="AI3" s="487"/>
      <c r="AJ3" s="506" t="s">
        <v>1151</v>
      </c>
      <c r="AK3" s="508"/>
      <c r="AL3" s="454"/>
      <c r="AM3" s="583" t="s">
        <v>681</v>
      </c>
      <c r="AN3" s="585" t="s">
        <v>7</v>
      </c>
      <c r="AO3" s="585" t="s">
        <v>1194</v>
      </c>
      <c r="AP3" s="585" t="s">
        <v>1193</v>
      </c>
      <c r="AQ3" s="578" t="s">
        <v>1188</v>
      </c>
      <c r="AR3" s="578"/>
      <c r="AS3" s="579"/>
    </row>
    <row r="4" spans="1:45" ht="58.2" thickTop="1" x14ac:dyDescent="0.3">
      <c r="A4" s="78" t="s">
        <v>7</v>
      </c>
      <c r="B4" s="71" t="s">
        <v>956</v>
      </c>
      <c r="C4" s="71" t="s">
        <v>957</v>
      </c>
      <c r="D4" s="71" t="s">
        <v>958</v>
      </c>
      <c r="E4" s="71" t="s">
        <v>959</v>
      </c>
      <c r="F4" s="71" t="s">
        <v>960</v>
      </c>
      <c r="G4" s="80" t="s">
        <v>961</v>
      </c>
      <c r="H4" s="298" t="s">
        <v>464</v>
      </c>
      <c r="I4" s="299" t="s">
        <v>458</v>
      </c>
      <c r="J4" s="104" t="s">
        <v>1159</v>
      </c>
      <c r="K4" s="273" t="s">
        <v>7</v>
      </c>
      <c r="L4" s="220" t="s">
        <v>666</v>
      </c>
      <c r="M4" s="220" t="s">
        <v>1140</v>
      </c>
      <c r="N4" s="134" t="s">
        <v>1141</v>
      </c>
      <c r="O4" s="78" t="s">
        <v>391</v>
      </c>
      <c r="P4" s="220" t="s">
        <v>745</v>
      </c>
      <c r="Q4" s="220" t="s">
        <v>746</v>
      </c>
      <c r="R4" s="220" t="s">
        <v>747</v>
      </c>
      <c r="S4" s="220" t="s">
        <v>748</v>
      </c>
      <c r="T4" s="220" t="s">
        <v>749</v>
      </c>
      <c r="U4" s="220" t="s">
        <v>750</v>
      </c>
      <c r="V4" s="220" t="s">
        <v>751</v>
      </c>
      <c r="W4" s="220" t="s">
        <v>752</v>
      </c>
      <c r="X4" s="220" t="s">
        <v>753</v>
      </c>
      <c r="Y4" s="134" t="s">
        <v>755</v>
      </c>
      <c r="Z4" s="70" t="s">
        <v>7</v>
      </c>
      <c r="AA4" s="220" t="s">
        <v>896</v>
      </c>
      <c r="AB4" s="238" t="s">
        <v>900</v>
      </c>
      <c r="AE4" s="291" t="s">
        <v>985</v>
      </c>
      <c r="AF4" s="61" t="s">
        <v>986</v>
      </c>
      <c r="AG4" s="60" t="s">
        <v>1046</v>
      </c>
      <c r="AH4" s="115" t="s">
        <v>1047</v>
      </c>
      <c r="AI4" s="76" t="s">
        <v>1048</v>
      </c>
      <c r="AJ4" s="199" t="s">
        <v>1079</v>
      </c>
      <c r="AK4" s="238" t="s">
        <v>1080</v>
      </c>
      <c r="AL4" s="455"/>
      <c r="AM4" s="584"/>
      <c r="AN4" s="586"/>
      <c r="AO4" s="586"/>
      <c r="AP4" s="586"/>
      <c r="AQ4" s="213" t="s">
        <v>1189</v>
      </c>
      <c r="AR4" s="213" t="s">
        <v>1190</v>
      </c>
      <c r="AS4" s="119" t="s">
        <v>1191</v>
      </c>
    </row>
    <row r="5" spans="1:45" ht="15" thickBot="1" x14ac:dyDescent="0.35">
      <c r="A5" s="57">
        <v>10020007</v>
      </c>
      <c r="B5" s="209">
        <v>6037100</v>
      </c>
      <c r="C5" s="209">
        <v>79</v>
      </c>
      <c r="D5" s="209">
        <v>81</v>
      </c>
      <c r="E5" s="209">
        <v>84</v>
      </c>
      <c r="F5" s="209">
        <v>87</v>
      </c>
      <c r="G5" s="214">
        <v>121.407</v>
      </c>
      <c r="H5" s="54" t="s">
        <v>402</v>
      </c>
      <c r="I5" s="209">
        <v>178082</v>
      </c>
      <c r="J5" s="53">
        <v>0.41</v>
      </c>
      <c r="K5" s="236">
        <v>10080007</v>
      </c>
      <c r="L5" s="209">
        <v>598</v>
      </c>
      <c r="M5" s="209">
        <v>225</v>
      </c>
      <c r="N5" s="214">
        <v>0.41</v>
      </c>
      <c r="O5" s="54" t="s">
        <v>394</v>
      </c>
      <c r="P5" s="209">
        <v>0</v>
      </c>
      <c r="Q5" s="209">
        <v>0.43</v>
      </c>
      <c r="R5" s="209">
        <v>17.350000000000001</v>
      </c>
      <c r="S5" s="209">
        <v>0.03</v>
      </c>
      <c r="T5" s="209">
        <v>0.15</v>
      </c>
      <c r="U5" s="209">
        <v>0.15</v>
      </c>
      <c r="V5" s="209">
        <v>0.33</v>
      </c>
      <c r="W5" s="209">
        <v>0.2</v>
      </c>
      <c r="X5" s="209">
        <v>67</v>
      </c>
      <c r="Y5" s="214">
        <v>66</v>
      </c>
      <c r="Z5" s="54">
        <v>10020007</v>
      </c>
      <c r="AA5" s="208">
        <v>1178607</v>
      </c>
      <c r="AB5" s="72">
        <v>6370</v>
      </c>
      <c r="AE5" s="73">
        <v>7170</v>
      </c>
      <c r="AF5" s="75">
        <v>500</v>
      </c>
      <c r="AG5" s="57">
        <v>2020</v>
      </c>
      <c r="AH5" s="208">
        <v>26500</v>
      </c>
      <c r="AI5" s="212">
        <v>150</v>
      </c>
      <c r="AJ5" s="65">
        <v>3155900</v>
      </c>
      <c r="AK5" s="75">
        <v>3156000</v>
      </c>
      <c r="AL5" s="88"/>
      <c r="AM5" s="581" t="s">
        <v>1204</v>
      </c>
      <c r="AN5" s="209">
        <v>10020007</v>
      </c>
      <c r="AO5" s="208">
        <v>600</v>
      </c>
      <c r="AP5" s="208" t="s">
        <v>1195</v>
      </c>
      <c r="AQ5" s="208">
        <v>327292</v>
      </c>
      <c r="AR5" s="208">
        <v>362240</v>
      </c>
      <c r="AS5" s="72">
        <v>428664</v>
      </c>
    </row>
    <row r="6" spans="1:45" ht="22.2" thickTop="1" thickBot="1" x14ac:dyDescent="0.45">
      <c r="A6" s="57">
        <v>10020008</v>
      </c>
      <c r="B6" s="209"/>
      <c r="C6" s="209"/>
      <c r="D6" s="209"/>
      <c r="E6" s="209"/>
      <c r="F6" s="209"/>
      <c r="G6" s="214"/>
      <c r="H6" s="54" t="s">
        <v>424</v>
      </c>
      <c r="I6" s="209">
        <v>0</v>
      </c>
      <c r="J6" s="53">
        <v>0.41</v>
      </c>
      <c r="K6" s="236">
        <v>10080008</v>
      </c>
      <c r="L6" s="209">
        <v>598</v>
      </c>
      <c r="M6" s="209">
        <v>225</v>
      </c>
      <c r="N6" s="214">
        <v>0.41</v>
      </c>
      <c r="O6" s="54" t="s">
        <v>395</v>
      </c>
      <c r="P6" s="209">
        <v>0.11</v>
      </c>
      <c r="Q6" s="209">
        <v>0</v>
      </c>
      <c r="R6" s="209">
        <v>6.29</v>
      </c>
      <c r="S6" s="209">
        <v>7.0000000000000007E-2</v>
      </c>
      <c r="T6" s="209">
        <v>0</v>
      </c>
      <c r="U6" s="209">
        <v>0.16</v>
      </c>
      <c r="V6" s="209">
        <v>0.32</v>
      </c>
      <c r="W6" s="209">
        <v>0.21</v>
      </c>
      <c r="X6" s="209">
        <v>67</v>
      </c>
      <c r="Y6" s="214">
        <v>66</v>
      </c>
      <c r="Z6" s="54">
        <v>10020008</v>
      </c>
      <c r="AA6" s="208">
        <v>1178607</v>
      </c>
      <c r="AB6" s="72">
        <v>6370</v>
      </c>
      <c r="AG6" s="65">
        <v>2040</v>
      </c>
      <c r="AH6" s="211">
        <v>45500</v>
      </c>
      <c r="AI6" s="239">
        <v>290</v>
      </c>
      <c r="AJ6" s="592" t="s">
        <v>1144</v>
      </c>
      <c r="AK6" s="593"/>
      <c r="AM6" s="581"/>
      <c r="AN6" s="209">
        <v>10020008</v>
      </c>
      <c r="AO6" s="208">
        <v>800</v>
      </c>
      <c r="AP6" s="208" t="s">
        <v>1196</v>
      </c>
      <c r="AQ6" s="208">
        <v>484920</v>
      </c>
      <c r="AR6" s="208">
        <v>606325</v>
      </c>
      <c r="AS6" s="72">
        <v>697306</v>
      </c>
    </row>
    <row r="7" spans="1:45" ht="22.2" thickTop="1" thickBot="1" x14ac:dyDescent="0.45">
      <c r="A7" s="57">
        <v>10070001</v>
      </c>
      <c r="B7" s="209">
        <v>6188000</v>
      </c>
      <c r="C7" s="209">
        <v>70</v>
      </c>
      <c r="D7" s="209">
        <v>85</v>
      </c>
      <c r="E7" s="209">
        <v>90</v>
      </c>
      <c r="F7" s="209">
        <v>110</v>
      </c>
      <c r="G7" s="214">
        <v>879.08900000000006</v>
      </c>
      <c r="H7" s="54" t="s">
        <v>442</v>
      </c>
      <c r="I7" s="209">
        <v>213699</v>
      </c>
      <c r="J7" s="53">
        <v>0.41</v>
      </c>
      <c r="K7" s="236">
        <v>10080009</v>
      </c>
      <c r="L7" s="209">
        <v>598</v>
      </c>
      <c r="M7" s="209">
        <v>225</v>
      </c>
      <c r="N7" s="214">
        <v>0.41</v>
      </c>
      <c r="O7" s="54" t="s">
        <v>397</v>
      </c>
      <c r="P7" s="209">
        <v>0</v>
      </c>
      <c r="Q7" s="209">
        <v>0</v>
      </c>
      <c r="R7" s="209">
        <v>12.67</v>
      </c>
      <c r="S7" s="209">
        <v>0</v>
      </c>
      <c r="T7" s="209">
        <v>0</v>
      </c>
      <c r="U7" s="209">
        <v>0.21</v>
      </c>
      <c r="V7" s="209">
        <v>0.33</v>
      </c>
      <c r="W7" s="209">
        <v>0.21</v>
      </c>
      <c r="X7" s="209">
        <v>67</v>
      </c>
      <c r="Y7" s="214">
        <v>66</v>
      </c>
      <c r="Z7" s="54">
        <v>10070001</v>
      </c>
      <c r="AA7" s="208">
        <v>1178607</v>
      </c>
      <c r="AB7" s="72">
        <v>6370</v>
      </c>
      <c r="AE7" s="550" t="s">
        <v>1144</v>
      </c>
      <c r="AF7" s="551"/>
      <c r="AG7" s="551"/>
      <c r="AH7" s="552"/>
      <c r="AJ7" s="296" t="s">
        <v>1151</v>
      </c>
      <c r="AK7" s="161"/>
      <c r="AM7" s="581"/>
      <c r="AN7" s="169">
        <v>10070001</v>
      </c>
      <c r="AO7" s="208">
        <v>500</v>
      </c>
      <c r="AP7" s="208" t="s">
        <v>1197</v>
      </c>
      <c r="AQ7" s="169">
        <v>1610549</v>
      </c>
      <c r="AR7" s="169">
        <v>2064723</v>
      </c>
      <c r="AS7" s="434">
        <v>2524621</v>
      </c>
    </row>
    <row r="8" spans="1:45" ht="30" thickTop="1" thickBot="1" x14ac:dyDescent="0.35">
      <c r="A8" s="57">
        <v>10070002</v>
      </c>
      <c r="B8" s="209"/>
      <c r="C8" s="209"/>
      <c r="D8" s="209"/>
      <c r="E8" s="209"/>
      <c r="F8" s="209"/>
      <c r="G8" s="214"/>
      <c r="H8" s="54" t="s">
        <v>418</v>
      </c>
      <c r="I8" s="209">
        <v>2740</v>
      </c>
      <c r="J8" s="53">
        <v>0.41</v>
      </c>
      <c r="K8" s="236">
        <v>10080010</v>
      </c>
      <c r="L8" s="209">
        <v>598</v>
      </c>
      <c r="M8" s="209">
        <v>225</v>
      </c>
      <c r="N8" s="214">
        <v>0.41</v>
      </c>
      <c r="O8" s="54" t="s">
        <v>396</v>
      </c>
      <c r="P8" s="209">
        <v>7.0000000000000007E-2</v>
      </c>
      <c r="Q8" s="209">
        <v>0</v>
      </c>
      <c r="R8" s="209">
        <v>43.05</v>
      </c>
      <c r="S8" s="209">
        <v>0.04</v>
      </c>
      <c r="T8" s="209">
        <v>0</v>
      </c>
      <c r="U8" s="209">
        <v>0.2</v>
      </c>
      <c r="V8" s="209">
        <v>0.3</v>
      </c>
      <c r="W8" s="209">
        <v>0.21</v>
      </c>
      <c r="X8" s="209">
        <v>67</v>
      </c>
      <c r="Y8" s="214">
        <v>66</v>
      </c>
      <c r="Z8" s="54">
        <v>10070002</v>
      </c>
      <c r="AA8" s="208">
        <v>1178607</v>
      </c>
      <c r="AB8" s="72">
        <v>6370</v>
      </c>
      <c r="AE8" s="484" t="s">
        <v>1153</v>
      </c>
      <c r="AF8" s="485"/>
      <c r="AG8" s="519" t="s">
        <v>1142</v>
      </c>
      <c r="AH8" s="520"/>
      <c r="AJ8" s="189" t="s">
        <v>1088</v>
      </c>
      <c r="AM8" s="581"/>
      <c r="AN8" s="209">
        <v>10070002</v>
      </c>
      <c r="AO8" s="208"/>
      <c r="AP8" s="208" t="s">
        <v>1198</v>
      </c>
      <c r="AQ8" s="208">
        <v>0</v>
      </c>
      <c r="AR8" s="208">
        <v>0</v>
      </c>
      <c r="AS8" s="72">
        <v>0</v>
      </c>
    </row>
    <row r="9" spans="1:45" ht="44.4" thickTop="1" thickBot="1" x14ac:dyDescent="0.35">
      <c r="A9" s="57">
        <v>10070006</v>
      </c>
      <c r="B9" s="209">
        <v>6207000</v>
      </c>
      <c r="C9" s="209">
        <v>140</v>
      </c>
      <c r="D9" s="209">
        <v>150</v>
      </c>
      <c r="E9" s="209">
        <v>160</v>
      </c>
      <c r="F9" s="209">
        <v>170</v>
      </c>
      <c r="G9" s="214">
        <v>895.28200000000004</v>
      </c>
      <c r="H9" s="54" t="s">
        <v>404</v>
      </c>
      <c r="I9" s="209">
        <v>328767</v>
      </c>
      <c r="J9" s="53">
        <v>0.41</v>
      </c>
      <c r="K9" s="236">
        <v>10080011</v>
      </c>
      <c r="L9" s="209">
        <v>598</v>
      </c>
      <c r="M9" s="209">
        <v>225</v>
      </c>
      <c r="N9" s="214">
        <v>0.41</v>
      </c>
      <c r="O9" s="52" t="s">
        <v>398</v>
      </c>
      <c r="P9" s="51">
        <v>0.02</v>
      </c>
      <c r="Q9" s="51">
        <v>0.09</v>
      </c>
      <c r="R9" s="51">
        <v>1.49</v>
      </c>
      <c r="S9" s="51">
        <v>0.26</v>
      </c>
      <c r="T9" s="51">
        <v>0.03</v>
      </c>
      <c r="U9" s="51">
        <v>0.15</v>
      </c>
      <c r="V9" s="51">
        <v>0.32</v>
      </c>
      <c r="W9" s="51">
        <v>0.21</v>
      </c>
      <c r="X9" s="51">
        <v>67</v>
      </c>
      <c r="Y9" s="77">
        <v>66</v>
      </c>
      <c r="Z9" s="54">
        <v>10070006</v>
      </c>
      <c r="AA9" s="208">
        <v>1178607</v>
      </c>
      <c r="AB9" s="72">
        <v>6370</v>
      </c>
      <c r="AE9" s="133" t="s">
        <v>391</v>
      </c>
      <c r="AF9" s="238" t="s">
        <v>1002</v>
      </c>
      <c r="AG9" s="133" t="s">
        <v>784</v>
      </c>
      <c r="AH9" s="238" t="s">
        <v>1055</v>
      </c>
      <c r="AJ9" s="112">
        <v>107446</v>
      </c>
      <c r="AM9" s="435" t="s">
        <v>1205</v>
      </c>
      <c r="AN9" s="209">
        <v>10070006</v>
      </c>
      <c r="AO9" s="208">
        <v>300</v>
      </c>
      <c r="AP9" s="208" t="s">
        <v>1199</v>
      </c>
      <c r="AQ9" s="208">
        <v>338022</v>
      </c>
      <c r="AR9" s="208">
        <v>420270</v>
      </c>
      <c r="AS9" s="72">
        <v>498294</v>
      </c>
    </row>
    <row r="10" spans="1:45" ht="22.2" thickTop="1" thickBot="1" x14ac:dyDescent="0.45">
      <c r="A10" s="57">
        <v>10080001</v>
      </c>
      <c r="B10" s="209">
        <v>6236100</v>
      </c>
      <c r="C10" s="209">
        <v>152.68</v>
      </c>
      <c r="D10" s="209">
        <v>242</v>
      </c>
      <c r="E10" s="209">
        <v>310</v>
      </c>
      <c r="F10" s="209">
        <v>400</v>
      </c>
      <c r="G10" s="212">
        <v>1096.788</v>
      </c>
      <c r="H10" s="54" t="s">
        <v>400</v>
      </c>
      <c r="I10" s="209">
        <v>10406</v>
      </c>
      <c r="J10" s="53">
        <v>0.41</v>
      </c>
      <c r="K10" s="236">
        <v>10080014</v>
      </c>
      <c r="L10" s="209">
        <v>598</v>
      </c>
      <c r="M10" s="209">
        <v>225</v>
      </c>
      <c r="N10" s="53">
        <v>0.41</v>
      </c>
      <c r="Y10"/>
      <c r="Z10" s="54">
        <v>10080001</v>
      </c>
      <c r="AA10" s="208">
        <v>1178607</v>
      </c>
      <c r="AB10" s="72">
        <v>6370</v>
      </c>
      <c r="AE10" s="57" t="s">
        <v>511</v>
      </c>
      <c r="AF10" s="53">
        <v>4387</v>
      </c>
      <c r="AG10" s="57" t="s">
        <v>786</v>
      </c>
      <c r="AH10" s="53">
        <v>16</v>
      </c>
      <c r="AJ10" s="590" t="s">
        <v>1145</v>
      </c>
      <c r="AK10" s="591"/>
      <c r="AM10" s="581" t="s">
        <v>1206</v>
      </c>
      <c r="AN10" s="209">
        <v>10080001</v>
      </c>
      <c r="AO10" s="208">
        <v>400</v>
      </c>
      <c r="AP10" s="208" t="s">
        <v>1200</v>
      </c>
      <c r="AQ10" s="208">
        <v>0</v>
      </c>
      <c r="AR10" s="208">
        <v>0</v>
      </c>
      <c r="AS10" s="72">
        <v>0</v>
      </c>
    </row>
    <row r="11" spans="1:45" ht="15.6" thickTop="1" thickBot="1" x14ac:dyDescent="0.35">
      <c r="A11" s="57">
        <v>10080002</v>
      </c>
      <c r="B11" s="209">
        <v>6235500</v>
      </c>
      <c r="C11" s="209">
        <v>58</v>
      </c>
      <c r="D11" s="209">
        <v>114</v>
      </c>
      <c r="E11" s="209">
        <v>140</v>
      </c>
      <c r="F11" s="209">
        <v>172</v>
      </c>
      <c r="G11" s="212">
        <v>565.27800000000002</v>
      </c>
      <c r="H11" s="54" t="s">
        <v>416</v>
      </c>
      <c r="I11" s="209">
        <v>1000000</v>
      </c>
      <c r="J11" s="53">
        <v>0.41</v>
      </c>
      <c r="K11" s="236">
        <v>10080001</v>
      </c>
      <c r="L11" s="209">
        <v>17504</v>
      </c>
      <c r="M11" s="209">
        <v>225</v>
      </c>
      <c r="N11" s="53">
        <v>0.41</v>
      </c>
      <c r="Y11"/>
      <c r="Z11" s="54">
        <v>10080002</v>
      </c>
      <c r="AA11" s="208">
        <v>1178607</v>
      </c>
      <c r="AB11" s="72">
        <v>6370</v>
      </c>
      <c r="AE11" s="73" t="s">
        <v>399</v>
      </c>
      <c r="AF11" s="95">
        <v>7156</v>
      </c>
      <c r="AG11" s="57" t="s">
        <v>788</v>
      </c>
      <c r="AH11" s="53">
        <v>24</v>
      </c>
      <c r="AJ11" s="295" t="s">
        <v>1151</v>
      </c>
      <c r="AM11" s="581"/>
      <c r="AN11" s="209">
        <v>10080002</v>
      </c>
      <c r="AO11" s="208">
        <v>500</v>
      </c>
      <c r="AP11" s="208" t="s">
        <v>1201</v>
      </c>
      <c r="AQ11" s="208">
        <v>0</v>
      </c>
      <c r="AR11" s="208">
        <v>0</v>
      </c>
      <c r="AS11" s="72">
        <v>0</v>
      </c>
    </row>
    <row r="12" spans="1:45" ht="29.4" thickTop="1" x14ac:dyDescent="0.3">
      <c r="A12" s="57">
        <v>10080003</v>
      </c>
      <c r="B12" s="209">
        <v>6233900</v>
      </c>
      <c r="C12" s="209">
        <v>43</v>
      </c>
      <c r="D12" s="209">
        <v>76</v>
      </c>
      <c r="E12" s="209">
        <v>90</v>
      </c>
      <c r="F12" s="209">
        <v>106</v>
      </c>
      <c r="G12" s="212">
        <v>333.21199999999999</v>
      </c>
      <c r="H12" s="54" t="s">
        <v>438</v>
      </c>
      <c r="I12" s="209">
        <v>0</v>
      </c>
      <c r="J12" s="53">
        <v>0.41</v>
      </c>
      <c r="K12" s="236">
        <v>10080002</v>
      </c>
      <c r="L12" s="209">
        <v>17504</v>
      </c>
      <c r="M12" s="209">
        <v>225</v>
      </c>
      <c r="N12" s="53">
        <v>0.41</v>
      </c>
      <c r="Y12"/>
      <c r="Z12" s="54">
        <v>10080003</v>
      </c>
      <c r="AA12" s="208">
        <v>1178607</v>
      </c>
      <c r="AB12" s="72">
        <v>6370</v>
      </c>
      <c r="AG12" s="57" t="s">
        <v>790</v>
      </c>
      <c r="AH12" s="53">
        <v>8</v>
      </c>
      <c r="AJ12" s="189" t="s">
        <v>1094</v>
      </c>
      <c r="AM12" s="581"/>
      <c r="AN12" s="209">
        <v>10080003</v>
      </c>
      <c r="AO12" s="208">
        <v>580</v>
      </c>
      <c r="AP12" s="208" t="s">
        <v>1202</v>
      </c>
      <c r="AQ12" s="208">
        <v>126384</v>
      </c>
      <c r="AR12" s="208">
        <v>229330</v>
      </c>
      <c r="AS12" s="72">
        <v>326104</v>
      </c>
    </row>
    <row r="13" spans="1:45" ht="15" thickBot="1" x14ac:dyDescent="0.35">
      <c r="A13" s="57">
        <v>10080004</v>
      </c>
      <c r="B13" s="209">
        <v>6239000</v>
      </c>
      <c r="C13" s="209">
        <v>0</v>
      </c>
      <c r="D13" s="209">
        <v>0</v>
      </c>
      <c r="E13" s="209">
        <v>0</v>
      </c>
      <c r="F13" s="209">
        <v>0</v>
      </c>
      <c r="G13" s="212">
        <v>3.5459999999999998</v>
      </c>
      <c r="H13" s="54" t="s">
        <v>439</v>
      </c>
      <c r="I13" s="209">
        <v>0</v>
      </c>
      <c r="J13" s="53">
        <v>0.41</v>
      </c>
      <c r="K13" s="236">
        <v>10080003</v>
      </c>
      <c r="L13" s="209">
        <v>17504</v>
      </c>
      <c r="M13" s="209">
        <v>225</v>
      </c>
      <c r="N13" s="53">
        <v>0.41</v>
      </c>
      <c r="Y13"/>
      <c r="Z13" s="54">
        <v>10080004</v>
      </c>
      <c r="AA13" s="208">
        <v>1178607</v>
      </c>
      <c r="AB13" s="72">
        <v>6370</v>
      </c>
      <c r="AG13" s="65" t="s">
        <v>791</v>
      </c>
      <c r="AH13" s="63">
        <v>871.26599999999996</v>
      </c>
      <c r="AJ13" s="108">
        <v>194400</v>
      </c>
      <c r="AM13" s="581"/>
      <c r="AN13" s="209">
        <v>10080004</v>
      </c>
      <c r="AO13" s="208">
        <v>640</v>
      </c>
      <c r="AP13" s="208" t="s">
        <v>1203</v>
      </c>
      <c r="AQ13" s="208">
        <v>17278</v>
      </c>
      <c r="AR13" s="208">
        <v>15684</v>
      </c>
      <c r="AS13" s="72">
        <v>15763</v>
      </c>
    </row>
    <row r="14" spans="1:45" ht="21.6" thickTop="1" x14ac:dyDescent="0.4">
      <c r="A14" s="57">
        <v>10080005</v>
      </c>
      <c r="B14" s="209">
        <v>6259000</v>
      </c>
      <c r="C14" s="209">
        <v>295</v>
      </c>
      <c r="D14" s="209">
        <v>358.1</v>
      </c>
      <c r="E14" s="209">
        <v>596</v>
      </c>
      <c r="F14" s="209">
        <v>840</v>
      </c>
      <c r="G14" s="212">
        <v>1398.1020000000001</v>
      </c>
      <c r="H14" s="54" t="s">
        <v>405</v>
      </c>
      <c r="I14" s="209">
        <v>60000</v>
      </c>
      <c r="J14" s="53">
        <v>0.41</v>
      </c>
      <c r="K14" s="236">
        <v>10080004</v>
      </c>
      <c r="L14" s="209">
        <v>17504</v>
      </c>
      <c r="M14" s="209">
        <v>225</v>
      </c>
      <c r="N14" s="53">
        <v>0.41</v>
      </c>
      <c r="Y14"/>
      <c r="Z14" s="54">
        <v>10080005</v>
      </c>
      <c r="AA14" s="208">
        <v>1178607</v>
      </c>
      <c r="AB14" s="72">
        <v>6370</v>
      </c>
      <c r="AE14" s="546" t="s">
        <v>1145</v>
      </c>
      <c r="AF14" s="546"/>
      <c r="AG14" s="546"/>
      <c r="AH14" s="546"/>
      <c r="AJ14" s="562" t="s">
        <v>1146</v>
      </c>
      <c r="AK14" s="563"/>
      <c r="AM14" s="581"/>
      <c r="AN14" s="209">
        <v>10080005</v>
      </c>
      <c r="AO14" s="208">
        <v>600</v>
      </c>
      <c r="AP14" s="208" t="s">
        <v>1207</v>
      </c>
      <c r="AQ14" s="208">
        <v>368451</v>
      </c>
      <c r="AR14" s="208">
        <v>723990</v>
      </c>
      <c r="AS14" s="72">
        <v>984337</v>
      </c>
    </row>
    <row r="15" spans="1:45" ht="15" thickBot="1" x14ac:dyDescent="0.35">
      <c r="A15" s="57">
        <v>10080006</v>
      </c>
      <c r="B15" s="209">
        <v>6257000</v>
      </c>
      <c r="C15" s="209">
        <v>0</v>
      </c>
      <c r="D15" s="209">
        <v>0</v>
      </c>
      <c r="E15" s="209">
        <v>0</v>
      </c>
      <c r="F15" s="209">
        <v>0</v>
      </c>
      <c r="G15" s="212">
        <v>23.170999999999999</v>
      </c>
      <c r="H15" s="54" t="s">
        <v>408</v>
      </c>
      <c r="I15" s="209">
        <v>0</v>
      </c>
      <c r="J15" s="53">
        <v>0.41</v>
      </c>
      <c r="K15" s="236">
        <v>10080005</v>
      </c>
      <c r="L15" s="209">
        <v>17504</v>
      </c>
      <c r="M15" s="209">
        <v>225</v>
      </c>
      <c r="N15" s="53">
        <v>0.41</v>
      </c>
      <c r="Y15"/>
      <c r="Z15" s="54">
        <v>10080006</v>
      </c>
      <c r="AA15" s="208">
        <v>1178607</v>
      </c>
      <c r="AB15" s="72">
        <v>6370</v>
      </c>
      <c r="AE15" s="545" t="s">
        <v>1153</v>
      </c>
      <c r="AF15" s="545"/>
      <c r="AG15" s="545"/>
      <c r="AH15" s="545"/>
      <c r="AJ15" s="570" t="s">
        <v>1151</v>
      </c>
      <c r="AK15" s="571"/>
      <c r="AM15" s="581"/>
      <c r="AN15" s="209">
        <v>10080006</v>
      </c>
      <c r="AO15" s="208">
        <v>800</v>
      </c>
      <c r="AP15" s="208" t="s">
        <v>1208</v>
      </c>
      <c r="AQ15" s="208">
        <v>0</v>
      </c>
      <c r="AR15" s="208">
        <v>0</v>
      </c>
      <c r="AS15" s="72">
        <v>0</v>
      </c>
    </row>
    <row r="16" spans="1:45" ht="57" customHeight="1" thickTop="1" x14ac:dyDescent="0.3">
      <c r="A16" s="57">
        <v>10080007</v>
      </c>
      <c r="B16" s="209">
        <v>6274300</v>
      </c>
      <c r="C16" s="209">
        <v>383</v>
      </c>
      <c r="D16" s="209">
        <v>518</v>
      </c>
      <c r="E16" s="209">
        <v>589</v>
      </c>
      <c r="F16" s="209">
        <v>720</v>
      </c>
      <c r="G16" s="212">
        <v>1626.453</v>
      </c>
      <c r="H16" s="54" t="s">
        <v>410</v>
      </c>
      <c r="I16" s="209">
        <v>32529</v>
      </c>
      <c r="J16" s="53">
        <v>0.41</v>
      </c>
      <c r="K16" s="236">
        <v>10080006</v>
      </c>
      <c r="L16" s="209">
        <v>17504</v>
      </c>
      <c r="M16" s="209">
        <v>225</v>
      </c>
      <c r="N16" s="53">
        <v>0.41</v>
      </c>
      <c r="Y16"/>
      <c r="Z16" s="54">
        <v>10080007</v>
      </c>
      <c r="AA16" s="208">
        <v>1178607</v>
      </c>
      <c r="AB16" s="72">
        <v>6370</v>
      </c>
      <c r="AE16" s="199" t="s">
        <v>1012</v>
      </c>
      <c r="AF16" s="220" t="s">
        <v>1140</v>
      </c>
      <c r="AG16" s="79" t="s">
        <v>245</v>
      </c>
      <c r="AH16" s="238" t="s">
        <v>1014</v>
      </c>
      <c r="AJ16" s="78" t="s">
        <v>681</v>
      </c>
      <c r="AK16" s="238" t="s">
        <v>1098</v>
      </c>
      <c r="AL16" s="456"/>
      <c r="AM16" s="581" t="s">
        <v>1209</v>
      </c>
      <c r="AN16" s="209">
        <v>10080007</v>
      </c>
      <c r="AO16" s="208">
        <v>900</v>
      </c>
      <c r="AP16" s="208" t="s">
        <v>1210</v>
      </c>
      <c r="AQ16" s="208">
        <v>802761</v>
      </c>
      <c r="AR16" s="208">
        <v>1172511</v>
      </c>
      <c r="AS16" s="72">
        <v>1700980</v>
      </c>
    </row>
    <row r="17" spans="1:45" ht="15" thickBot="1" x14ac:dyDescent="0.35">
      <c r="A17" s="57">
        <v>10080008</v>
      </c>
      <c r="B17" s="209">
        <v>6274000</v>
      </c>
      <c r="C17" s="209">
        <v>37.299999999999997</v>
      </c>
      <c r="D17" s="209">
        <v>92.5</v>
      </c>
      <c r="E17" s="209">
        <v>140</v>
      </c>
      <c r="F17" s="209">
        <v>170</v>
      </c>
      <c r="G17" s="212">
        <v>494.52300000000002</v>
      </c>
      <c r="H17" s="54" t="s">
        <v>413</v>
      </c>
      <c r="I17" s="209">
        <v>30137</v>
      </c>
      <c r="J17" s="53">
        <v>0.41</v>
      </c>
      <c r="K17" s="236">
        <v>10080005</v>
      </c>
      <c r="L17" s="209">
        <v>333</v>
      </c>
      <c r="M17" s="209">
        <v>225</v>
      </c>
      <c r="N17" s="53">
        <v>0.41</v>
      </c>
      <c r="Y17"/>
      <c r="Z17" s="54">
        <v>10080008</v>
      </c>
      <c r="AA17" s="208">
        <v>1178607</v>
      </c>
      <c r="AB17" s="72">
        <v>6370</v>
      </c>
      <c r="AE17" s="52">
        <v>18088</v>
      </c>
      <c r="AF17" s="51">
        <v>225</v>
      </c>
      <c r="AG17" s="208" t="s">
        <v>522</v>
      </c>
      <c r="AH17" s="53">
        <v>30609</v>
      </c>
      <c r="AJ17" s="57" t="s">
        <v>704</v>
      </c>
      <c r="AK17" s="53">
        <v>1200</v>
      </c>
      <c r="AL17" s="88"/>
      <c r="AM17" s="581"/>
      <c r="AN17" s="209">
        <v>10080008</v>
      </c>
      <c r="AO17" s="208">
        <v>800</v>
      </c>
      <c r="AP17" s="208" t="s">
        <v>1211</v>
      </c>
      <c r="AQ17" s="208">
        <v>248963</v>
      </c>
      <c r="AR17" s="208">
        <v>316886</v>
      </c>
      <c r="AS17" s="72">
        <v>374819</v>
      </c>
    </row>
    <row r="18" spans="1:45" ht="15" thickTop="1" x14ac:dyDescent="0.3">
      <c r="A18" s="57">
        <v>10080009</v>
      </c>
      <c r="B18" s="209">
        <v>6277500</v>
      </c>
      <c r="C18" s="209">
        <v>0.7</v>
      </c>
      <c r="D18" s="209">
        <v>5.0999999999999996</v>
      </c>
      <c r="E18" s="209">
        <v>10</v>
      </c>
      <c r="F18" s="209">
        <v>27</v>
      </c>
      <c r="G18" s="212">
        <v>180.40600000000001</v>
      </c>
      <c r="H18" s="54" t="s">
        <v>423</v>
      </c>
      <c r="I18" s="209">
        <v>222000</v>
      </c>
      <c r="J18" s="53">
        <v>0.41</v>
      </c>
      <c r="K18" s="236">
        <v>10080007</v>
      </c>
      <c r="L18" s="209">
        <v>333</v>
      </c>
      <c r="M18" s="209">
        <v>225</v>
      </c>
      <c r="N18" s="53">
        <v>0.41</v>
      </c>
      <c r="Y18"/>
      <c r="Z18" s="54">
        <v>10080009</v>
      </c>
      <c r="AA18" s="208">
        <v>1178607</v>
      </c>
      <c r="AB18" s="72">
        <v>6370</v>
      </c>
      <c r="AG18" s="57" t="s">
        <v>517</v>
      </c>
      <c r="AH18" s="53">
        <v>69831</v>
      </c>
      <c r="AJ18" s="57" t="s">
        <v>707</v>
      </c>
      <c r="AK18" s="53">
        <v>1800</v>
      </c>
      <c r="AL18" s="88"/>
      <c r="AM18" s="581"/>
      <c r="AN18" s="209">
        <v>10080009</v>
      </c>
      <c r="AO18" s="208">
        <v>1400</v>
      </c>
      <c r="AP18" s="208" t="s">
        <v>1212</v>
      </c>
      <c r="AQ18" s="208">
        <v>0</v>
      </c>
      <c r="AR18" s="208">
        <v>0</v>
      </c>
      <c r="AS18" s="72">
        <v>0</v>
      </c>
    </row>
    <row r="19" spans="1:45" ht="15" thickBot="1" x14ac:dyDescent="0.35">
      <c r="A19" s="57">
        <v>10080010</v>
      </c>
      <c r="B19" s="209">
        <v>6279500</v>
      </c>
      <c r="C19" s="209">
        <v>390.51</v>
      </c>
      <c r="D19" s="209">
        <v>620</v>
      </c>
      <c r="E19" s="209">
        <v>743.1</v>
      </c>
      <c r="F19" s="209">
        <v>960</v>
      </c>
      <c r="G19" s="212">
        <v>2184.59</v>
      </c>
      <c r="H19" s="54" t="s">
        <v>401</v>
      </c>
      <c r="I19" s="209">
        <v>0</v>
      </c>
      <c r="J19" s="53">
        <v>0.41</v>
      </c>
      <c r="K19" s="236">
        <v>10080008</v>
      </c>
      <c r="L19" s="209">
        <v>18</v>
      </c>
      <c r="M19" s="209">
        <v>225</v>
      </c>
      <c r="N19" s="53">
        <v>0.41</v>
      </c>
      <c r="Y19"/>
      <c r="Z19" s="54">
        <v>10080010</v>
      </c>
      <c r="AA19" s="208">
        <v>1178607</v>
      </c>
      <c r="AB19" s="72">
        <v>6370</v>
      </c>
      <c r="AG19" s="57" t="s">
        <v>514</v>
      </c>
      <c r="AH19" s="53">
        <v>239906</v>
      </c>
      <c r="AJ19" s="65" t="s">
        <v>711</v>
      </c>
      <c r="AK19" s="95">
        <v>600</v>
      </c>
      <c r="AL19" s="88"/>
      <c r="AM19" s="581"/>
      <c r="AN19" s="209">
        <v>10080010</v>
      </c>
      <c r="AO19" s="208">
        <v>1700</v>
      </c>
      <c r="AP19" s="208" t="s">
        <v>1213</v>
      </c>
      <c r="AQ19" s="209">
        <v>902512</v>
      </c>
      <c r="AR19" s="209">
        <v>1331142</v>
      </c>
      <c r="AS19" s="53">
        <v>1886436</v>
      </c>
    </row>
    <row r="20" spans="1:45" ht="22.2" thickTop="1" thickBot="1" x14ac:dyDescent="0.45">
      <c r="A20" s="57">
        <v>10080011</v>
      </c>
      <c r="B20" s="209">
        <v>6278000</v>
      </c>
      <c r="C20" s="209">
        <v>0</v>
      </c>
      <c r="D20" s="209">
        <v>2</v>
      </c>
      <c r="E20" s="209">
        <v>4</v>
      </c>
      <c r="F20" s="209">
        <v>6</v>
      </c>
      <c r="G20" s="212">
        <v>26.074000000000002</v>
      </c>
      <c r="H20" s="54" t="s">
        <v>409</v>
      </c>
      <c r="I20" s="209">
        <v>0</v>
      </c>
      <c r="J20" s="53">
        <v>0.41</v>
      </c>
      <c r="K20" s="236">
        <v>10080005</v>
      </c>
      <c r="L20" s="209">
        <v>78</v>
      </c>
      <c r="M20" s="209">
        <v>225</v>
      </c>
      <c r="N20" s="53">
        <v>0.41</v>
      </c>
      <c r="Y20"/>
      <c r="Z20" s="54">
        <v>10080011</v>
      </c>
      <c r="AA20" s="208">
        <v>1178607</v>
      </c>
      <c r="AB20" s="72">
        <v>6370</v>
      </c>
      <c r="AG20" s="57" t="s">
        <v>513</v>
      </c>
      <c r="AH20" s="53">
        <v>203175</v>
      </c>
      <c r="AJ20" s="564" t="s">
        <v>1158</v>
      </c>
      <c r="AK20" s="565"/>
      <c r="AM20" s="581"/>
      <c r="AN20" s="209">
        <v>10080011</v>
      </c>
      <c r="AO20" s="208">
        <v>1550</v>
      </c>
      <c r="AP20" s="208" t="s">
        <v>1214</v>
      </c>
      <c r="AQ20" s="208">
        <v>21686</v>
      </c>
      <c r="AR20" s="208">
        <v>20867</v>
      </c>
      <c r="AS20" s="72">
        <v>18355</v>
      </c>
    </row>
    <row r="21" spans="1:45" ht="15.6" thickTop="1" thickBot="1" x14ac:dyDescent="0.35">
      <c r="A21" s="57">
        <v>10080012</v>
      </c>
      <c r="B21" s="209">
        <v>6280000</v>
      </c>
      <c r="C21" s="209">
        <v>90</v>
      </c>
      <c r="D21" s="209">
        <v>129.30000000000001</v>
      </c>
      <c r="E21" s="209">
        <v>144</v>
      </c>
      <c r="F21" s="209">
        <v>165</v>
      </c>
      <c r="G21" s="212">
        <v>864.14099999999996</v>
      </c>
      <c r="H21" s="54" t="s">
        <v>411</v>
      </c>
      <c r="I21" s="209">
        <v>211992</v>
      </c>
      <c r="J21" s="53">
        <v>0.41</v>
      </c>
      <c r="K21" s="236">
        <v>10080006</v>
      </c>
      <c r="L21" s="209">
        <v>78</v>
      </c>
      <c r="M21" s="209">
        <v>225</v>
      </c>
      <c r="N21" s="53">
        <v>0.41</v>
      </c>
      <c r="Y21"/>
      <c r="Z21" s="54">
        <v>10080012</v>
      </c>
      <c r="AA21" s="208">
        <v>1178607</v>
      </c>
      <c r="AB21" s="72">
        <v>6370</v>
      </c>
      <c r="AG21" s="57" t="s">
        <v>521</v>
      </c>
      <c r="AH21" s="53">
        <v>1652855</v>
      </c>
      <c r="AJ21" s="295" t="s">
        <v>1151</v>
      </c>
      <c r="AM21" s="581"/>
      <c r="AN21" s="209">
        <v>10080012</v>
      </c>
      <c r="AO21" s="208">
        <v>2100</v>
      </c>
      <c r="AP21" s="208" t="s">
        <v>1215</v>
      </c>
      <c r="AQ21" s="208">
        <v>324952</v>
      </c>
      <c r="AR21" s="208">
        <v>476366</v>
      </c>
      <c r="AS21" s="72">
        <v>571620</v>
      </c>
    </row>
    <row r="22" spans="1:45" ht="30" thickTop="1" thickBot="1" x14ac:dyDescent="0.35">
      <c r="A22" s="57">
        <v>10080013</v>
      </c>
      <c r="B22" s="209">
        <v>6281000</v>
      </c>
      <c r="C22" s="209">
        <v>0.28999999999999998</v>
      </c>
      <c r="D22" s="209">
        <v>5</v>
      </c>
      <c r="E22" s="209">
        <v>22</v>
      </c>
      <c r="F22" s="209">
        <v>77</v>
      </c>
      <c r="G22" s="212">
        <v>387.14400000000001</v>
      </c>
      <c r="H22" s="54" t="s">
        <v>412</v>
      </c>
      <c r="I22" s="209">
        <v>0</v>
      </c>
      <c r="J22" s="53">
        <v>0.41</v>
      </c>
      <c r="K22" s="236">
        <v>10070001</v>
      </c>
      <c r="L22" s="209">
        <v>6122</v>
      </c>
      <c r="M22" s="209">
        <v>225</v>
      </c>
      <c r="N22" s="53">
        <v>0.41</v>
      </c>
      <c r="Y22"/>
      <c r="Z22" s="54">
        <v>10080013</v>
      </c>
      <c r="AA22" s="208">
        <v>1178607</v>
      </c>
      <c r="AB22" s="72">
        <v>6370</v>
      </c>
      <c r="AG22" s="65" t="s">
        <v>515</v>
      </c>
      <c r="AH22" s="63">
        <v>6178068</v>
      </c>
      <c r="AJ22" s="189" t="s">
        <v>1104</v>
      </c>
      <c r="AM22" s="581"/>
      <c r="AN22" s="209">
        <v>10080013</v>
      </c>
      <c r="AO22" s="208">
        <v>1900</v>
      </c>
      <c r="AP22" s="208" t="s">
        <v>1216</v>
      </c>
      <c r="AQ22" s="208">
        <v>179299</v>
      </c>
      <c r="AR22" s="208">
        <v>292339</v>
      </c>
      <c r="AS22" s="72">
        <v>406277</v>
      </c>
    </row>
    <row r="23" spans="1:45" ht="22.2" thickTop="1" thickBot="1" x14ac:dyDescent="0.45">
      <c r="A23" s="57">
        <v>10080014</v>
      </c>
      <c r="B23" s="209">
        <v>6286200</v>
      </c>
      <c r="C23" s="209">
        <v>226</v>
      </c>
      <c r="D23" s="209">
        <v>342</v>
      </c>
      <c r="E23" s="209">
        <v>450</v>
      </c>
      <c r="F23" s="209">
        <v>610</v>
      </c>
      <c r="G23" s="212">
        <v>1139.0989999999999</v>
      </c>
      <c r="H23" s="54" t="s">
        <v>414</v>
      </c>
      <c r="I23" s="209">
        <v>35068</v>
      </c>
      <c r="J23" s="53">
        <v>0.41</v>
      </c>
      <c r="K23" s="236">
        <v>10070006</v>
      </c>
      <c r="L23" s="209">
        <v>6122</v>
      </c>
      <c r="M23" s="209">
        <v>225</v>
      </c>
      <c r="N23" s="53">
        <v>0.41</v>
      </c>
      <c r="Y23"/>
      <c r="Z23" s="62">
        <v>10080014</v>
      </c>
      <c r="AA23" s="211">
        <v>1178607</v>
      </c>
      <c r="AB23" s="75">
        <v>6370</v>
      </c>
      <c r="AE23" s="547" t="s">
        <v>1146</v>
      </c>
      <c r="AF23" s="548"/>
      <c r="AG23" s="548"/>
      <c r="AH23" s="549"/>
      <c r="AJ23" s="111">
        <v>72800</v>
      </c>
      <c r="AM23" s="582"/>
      <c r="AN23" s="51">
        <v>10080014</v>
      </c>
      <c r="AO23" s="74">
        <v>2500</v>
      </c>
      <c r="AP23" s="74" t="s">
        <v>1217</v>
      </c>
      <c r="AQ23" s="74">
        <v>569919</v>
      </c>
      <c r="AR23" s="74">
        <v>855715</v>
      </c>
      <c r="AS23" s="75">
        <v>1023558</v>
      </c>
    </row>
    <row r="24" spans="1:45" ht="22.2" thickTop="1" thickBot="1" x14ac:dyDescent="0.45">
      <c r="A24" s="57">
        <v>10080016</v>
      </c>
      <c r="B24" s="209">
        <v>6289600</v>
      </c>
      <c r="C24" s="209">
        <v>3.8</v>
      </c>
      <c r="D24" s="209">
        <v>4.5999999999999996</v>
      </c>
      <c r="E24" s="209">
        <v>5.2</v>
      </c>
      <c r="F24" s="209">
        <v>6</v>
      </c>
      <c r="G24" s="212">
        <v>11.724</v>
      </c>
      <c r="H24" s="54" t="s">
        <v>426</v>
      </c>
      <c r="I24" s="209">
        <v>0</v>
      </c>
      <c r="J24" s="53">
        <v>0.41</v>
      </c>
      <c r="K24" s="236">
        <v>10080007</v>
      </c>
      <c r="L24" s="209">
        <v>6122</v>
      </c>
      <c r="M24" s="209">
        <v>225</v>
      </c>
      <c r="N24" s="53">
        <v>0.41</v>
      </c>
      <c r="Y24"/>
      <c r="Z24" s="541" t="s">
        <v>1144</v>
      </c>
      <c r="AA24" s="499"/>
      <c r="AE24" s="484" t="s">
        <v>1154</v>
      </c>
      <c r="AF24" s="485"/>
      <c r="AG24" s="519" t="s">
        <v>1142</v>
      </c>
      <c r="AH24" s="520"/>
      <c r="AJ24" s="566" t="s">
        <v>1148</v>
      </c>
      <c r="AK24" s="567"/>
      <c r="AM24" s="597" t="s">
        <v>1144</v>
      </c>
      <c r="AN24" s="598"/>
      <c r="AO24" s="598"/>
      <c r="AP24" s="598"/>
      <c r="AQ24" s="598"/>
      <c r="AR24" s="598"/>
      <c r="AS24" s="599"/>
    </row>
    <row r="25" spans="1:45" ht="30" thickTop="1" thickBot="1" x14ac:dyDescent="0.35">
      <c r="A25" s="57">
        <v>10090101</v>
      </c>
      <c r="B25" s="209">
        <v>6306000</v>
      </c>
      <c r="C25" s="209">
        <v>23</v>
      </c>
      <c r="D25" s="209">
        <v>63</v>
      </c>
      <c r="E25" s="209">
        <v>90</v>
      </c>
      <c r="F25" s="209">
        <v>120</v>
      </c>
      <c r="G25" s="212">
        <v>402.63900000000001</v>
      </c>
      <c r="H25" s="54" t="s">
        <v>433</v>
      </c>
      <c r="I25" s="209">
        <v>0</v>
      </c>
      <c r="J25" s="53">
        <v>0.41</v>
      </c>
      <c r="K25" s="236">
        <v>10080009</v>
      </c>
      <c r="L25" s="209">
        <v>6122</v>
      </c>
      <c r="M25" s="209">
        <v>225</v>
      </c>
      <c r="N25" s="53">
        <v>0.41</v>
      </c>
      <c r="Y25"/>
      <c r="Z25" s="568" t="s">
        <v>1151</v>
      </c>
      <c r="AA25" s="569"/>
      <c r="AE25" s="70" t="s">
        <v>681</v>
      </c>
      <c r="AF25" s="238" t="s">
        <v>1021</v>
      </c>
      <c r="AG25" s="78" t="s">
        <v>681</v>
      </c>
      <c r="AH25" s="238" t="s">
        <v>1060</v>
      </c>
      <c r="AJ25" s="570" t="s">
        <v>1151</v>
      </c>
      <c r="AK25" s="571"/>
      <c r="AM25" s="600" t="s">
        <v>681</v>
      </c>
      <c r="AN25" s="594" t="s">
        <v>7</v>
      </c>
      <c r="AO25" s="594" t="s">
        <v>1194</v>
      </c>
      <c r="AP25" s="594" t="s">
        <v>1193</v>
      </c>
      <c r="AQ25" s="594" t="s">
        <v>1188</v>
      </c>
      <c r="AR25" s="594"/>
      <c r="AS25" s="596"/>
    </row>
    <row r="26" spans="1:45" ht="58.2" thickTop="1" x14ac:dyDescent="0.3">
      <c r="A26" s="57">
        <v>10090201</v>
      </c>
      <c r="B26" s="209">
        <v>6310500</v>
      </c>
      <c r="C26" s="209">
        <v>10</v>
      </c>
      <c r="D26" s="209">
        <v>32</v>
      </c>
      <c r="E26" s="209">
        <v>36</v>
      </c>
      <c r="F26" s="209">
        <v>50</v>
      </c>
      <c r="G26" s="212">
        <v>141.20699999999999</v>
      </c>
      <c r="H26" s="54" t="s">
        <v>435</v>
      </c>
      <c r="I26" s="209">
        <v>951621</v>
      </c>
      <c r="J26" s="53">
        <v>0.41</v>
      </c>
      <c r="K26" s="236">
        <v>10080011</v>
      </c>
      <c r="L26" s="209">
        <v>6122</v>
      </c>
      <c r="M26" s="209">
        <v>225</v>
      </c>
      <c r="N26" s="53">
        <v>0.41</v>
      </c>
      <c r="Y26"/>
      <c r="Z26" s="60" t="s">
        <v>681</v>
      </c>
      <c r="AA26" s="103" t="s">
        <v>904</v>
      </c>
      <c r="AE26" s="54" t="s">
        <v>704</v>
      </c>
      <c r="AF26" s="53">
        <v>2800</v>
      </c>
      <c r="AG26" s="57" t="s">
        <v>704</v>
      </c>
      <c r="AH26" s="53">
        <v>18800</v>
      </c>
      <c r="AJ26" s="199" t="s">
        <v>1118</v>
      </c>
      <c r="AK26" s="238" t="s">
        <v>1120</v>
      </c>
      <c r="AL26" s="456"/>
      <c r="AM26" s="601"/>
      <c r="AN26" s="595"/>
      <c r="AO26" s="595"/>
      <c r="AP26" s="595"/>
      <c r="AQ26" s="444" t="s">
        <v>1189</v>
      </c>
      <c r="AR26" s="444" t="s">
        <v>1190</v>
      </c>
      <c r="AS26" s="446" t="s">
        <v>1191</v>
      </c>
    </row>
    <row r="27" spans="1:45" ht="15" thickBot="1" x14ac:dyDescent="0.35">
      <c r="A27" s="57">
        <v>10090202</v>
      </c>
      <c r="B27" s="209">
        <v>6317000</v>
      </c>
      <c r="C27" s="209">
        <v>0</v>
      </c>
      <c r="D27" s="209">
        <v>0.1</v>
      </c>
      <c r="E27" s="209">
        <v>15</v>
      </c>
      <c r="F27" s="209">
        <v>48</v>
      </c>
      <c r="G27" s="212">
        <v>269.822</v>
      </c>
      <c r="H27" s="54" t="s">
        <v>436</v>
      </c>
      <c r="I27" s="209">
        <v>880991</v>
      </c>
      <c r="J27" s="53">
        <v>0.41</v>
      </c>
      <c r="K27" s="236">
        <v>10080012</v>
      </c>
      <c r="L27" s="209">
        <v>6122</v>
      </c>
      <c r="M27" s="209">
        <v>225</v>
      </c>
      <c r="N27" s="53">
        <v>0.41</v>
      </c>
      <c r="Y27"/>
      <c r="Z27" s="57" t="s">
        <v>905</v>
      </c>
      <c r="AA27" s="53">
        <v>30987</v>
      </c>
      <c r="AE27" s="54" t="s">
        <v>710</v>
      </c>
      <c r="AF27" s="53">
        <v>1800</v>
      </c>
      <c r="AG27" s="57" t="s">
        <v>710</v>
      </c>
      <c r="AH27" s="53">
        <v>2100</v>
      </c>
      <c r="AJ27" s="52">
        <v>400218</v>
      </c>
      <c r="AK27" s="95">
        <v>1930</v>
      </c>
      <c r="AL27" s="88"/>
      <c r="AM27" s="581" t="s">
        <v>683</v>
      </c>
      <c r="AN27" s="209">
        <v>17040101</v>
      </c>
      <c r="AO27" s="208">
        <v>11</v>
      </c>
      <c r="AP27" s="208" t="s">
        <v>1260</v>
      </c>
      <c r="AQ27" s="208">
        <v>1006976</v>
      </c>
      <c r="AR27" s="208">
        <v>1749710</v>
      </c>
      <c r="AS27" s="72">
        <v>2582509</v>
      </c>
    </row>
    <row r="28" spans="1:45" ht="21.6" thickTop="1" x14ac:dyDescent="0.4">
      <c r="A28" s="57">
        <v>10090203</v>
      </c>
      <c r="B28" s="209">
        <v>6313000</v>
      </c>
      <c r="C28" s="209">
        <v>0</v>
      </c>
      <c r="D28" s="209">
        <v>0.7</v>
      </c>
      <c r="E28" s="209">
        <v>2.2000000000000002</v>
      </c>
      <c r="F28" s="209">
        <v>5</v>
      </c>
      <c r="G28" s="212">
        <v>37.389000000000003</v>
      </c>
      <c r="H28" s="54" t="s">
        <v>437</v>
      </c>
      <c r="I28" s="209">
        <v>0</v>
      </c>
      <c r="J28" s="53">
        <v>0.41</v>
      </c>
      <c r="K28" s="236">
        <v>10080013</v>
      </c>
      <c r="L28" s="209">
        <v>6122</v>
      </c>
      <c r="M28" s="209">
        <v>225</v>
      </c>
      <c r="N28" s="53">
        <v>0.41</v>
      </c>
      <c r="Y28"/>
      <c r="Z28" s="57" t="s">
        <v>906</v>
      </c>
      <c r="AA28" s="53">
        <v>29785</v>
      </c>
      <c r="AE28" s="54" t="s">
        <v>714</v>
      </c>
      <c r="AF28" s="53">
        <v>367</v>
      </c>
      <c r="AG28" s="57" t="s">
        <v>714</v>
      </c>
      <c r="AH28" s="53">
        <v>7500</v>
      </c>
      <c r="AJ28" s="572" t="s">
        <v>1149</v>
      </c>
      <c r="AK28" s="572"/>
      <c r="AM28" s="581"/>
      <c r="AN28" s="209">
        <v>17040102</v>
      </c>
      <c r="AO28" s="208">
        <v>12</v>
      </c>
      <c r="AP28" s="208" t="s">
        <v>1261</v>
      </c>
      <c r="AQ28" s="208">
        <v>223059</v>
      </c>
      <c r="AR28" s="208">
        <v>337525</v>
      </c>
      <c r="AS28" s="72">
        <v>465532</v>
      </c>
    </row>
    <row r="29" spans="1:45" ht="15" thickBot="1" x14ac:dyDescent="0.35">
      <c r="A29" s="57">
        <v>10090204</v>
      </c>
      <c r="B29" s="209">
        <v>6313400</v>
      </c>
      <c r="C29" s="209">
        <v>7.4279999999999999</v>
      </c>
      <c r="D29" s="209">
        <v>12</v>
      </c>
      <c r="E29" s="209">
        <v>15</v>
      </c>
      <c r="F29" s="209">
        <v>22</v>
      </c>
      <c r="G29" s="214">
        <v>45.259</v>
      </c>
      <c r="H29" s="54" t="s">
        <v>444</v>
      </c>
      <c r="I29" s="209">
        <v>0</v>
      </c>
      <c r="J29" s="53">
        <v>0.41</v>
      </c>
      <c r="K29" s="236">
        <v>10080014</v>
      </c>
      <c r="L29" s="209">
        <v>6122</v>
      </c>
      <c r="M29" s="209">
        <v>225</v>
      </c>
      <c r="N29" s="53">
        <v>0.41</v>
      </c>
      <c r="Y29"/>
      <c r="Z29" s="57" t="s">
        <v>907</v>
      </c>
      <c r="AA29" s="53">
        <v>8029</v>
      </c>
      <c r="AE29" s="54" t="s">
        <v>712</v>
      </c>
      <c r="AF29" s="53">
        <v>500</v>
      </c>
      <c r="AG29" s="57" t="s">
        <v>712</v>
      </c>
      <c r="AH29" s="53">
        <v>1000</v>
      </c>
      <c r="AJ29" s="570" t="s">
        <v>1151</v>
      </c>
      <c r="AK29" s="571"/>
      <c r="AM29" s="581"/>
      <c r="AN29" s="209">
        <v>17040103</v>
      </c>
      <c r="AO29" s="208">
        <v>30</v>
      </c>
      <c r="AP29" s="208" t="s">
        <v>1262</v>
      </c>
      <c r="AQ29" s="208">
        <v>1768960</v>
      </c>
      <c r="AR29" s="208">
        <v>2887630</v>
      </c>
      <c r="AS29" s="72">
        <v>4158807</v>
      </c>
    </row>
    <row r="30" spans="1:45" ht="29.4" thickTop="1" x14ac:dyDescent="0.3">
      <c r="A30" s="57">
        <v>10090205</v>
      </c>
      <c r="B30" s="209">
        <v>6316500</v>
      </c>
      <c r="C30" s="209">
        <v>0</v>
      </c>
      <c r="D30" s="209">
        <v>0</v>
      </c>
      <c r="E30" s="209">
        <v>0</v>
      </c>
      <c r="F30" s="209">
        <v>0.4</v>
      </c>
      <c r="G30" s="214">
        <v>39.997999999999998</v>
      </c>
      <c r="H30" s="54" t="s">
        <v>449</v>
      </c>
      <c r="I30" s="209">
        <v>11500</v>
      </c>
      <c r="J30" s="53">
        <v>0.41</v>
      </c>
      <c r="K30" s="236">
        <v>10080007</v>
      </c>
      <c r="L30" s="209">
        <v>467</v>
      </c>
      <c r="M30" s="209">
        <v>225</v>
      </c>
      <c r="N30" s="53">
        <v>0.41</v>
      </c>
      <c r="Y30"/>
      <c r="Z30" s="57" t="s">
        <v>908</v>
      </c>
      <c r="AA30" s="53">
        <v>29577</v>
      </c>
      <c r="AE30" s="54" t="s">
        <v>707</v>
      </c>
      <c r="AF30" s="53">
        <v>13000</v>
      </c>
      <c r="AG30" s="57" t="s">
        <v>707</v>
      </c>
      <c r="AH30" s="53">
        <v>38900</v>
      </c>
      <c r="AJ30" s="234" t="s">
        <v>1134</v>
      </c>
      <c r="AK30" s="234" t="s">
        <v>1137</v>
      </c>
      <c r="AL30" s="456"/>
      <c r="AM30" s="436"/>
      <c r="AN30" s="209">
        <v>17040104</v>
      </c>
      <c r="AO30" s="208"/>
      <c r="AP30" s="208" t="s">
        <v>1198</v>
      </c>
      <c r="AQ30" s="208">
        <v>0</v>
      </c>
      <c r="AR30" s="208">
        <v>0</v>
      </c>
      <c r="AS30" s="72">
        <v>0</v>
      </c>
    </row>
    <row r="31" spans="1:45" ht="15" thickBot="1" x14ac:dyDescent="0.35">
      <c r="A31" s="57">
        <v>10090206</v>
      </c>
      <c r="B31" s="209">
        <v>6324000</v>
      </c>
      <c r="C31" s="209">
        <v>0.8</v>
      </c>
      <c r="D31" s="209">
        <v>7.4</v>
      </c>
      <c r="E31" s="209">
        <v>20</v>
      </c>
      <c r="F31" s="209">
        <v>44</v>
      </c>
      <c r="G31" s="214">
        <v>184.18799999999999</v>
      </c>
      <c r="H31" s="54" t="s">
        <v>454</v>
      </c>
      <c r="I31" s="209">
        <v>0</v>
      </c>
      <c r="J31" s="53">
        <v>0.41</v>
      </c>
      <c r="K31" s="266">
        <v>10080008</v>
      </c>
      <c r="L31" s="51">
        <v>467</v>
      </c>
      <c r="M31" s="51">
        <v>225</v>
      </c>
      <c r="N31" s="95">
        <v>0.41</v>
      </c>
      <c r="Y31"/>
      <c r="Z31" s="73" t="s">
        <v>399</v>
      </c>
      <c r="AA31" s="95">
        <v>4036</v>
      </c>
      <c r="AE31" s="54" t="s">
        <v>715</v>
      </c>
      <c r="AF31" s="53">
        <v>13200</v>
      </c>
      <c r="AG31" s="57" t="s">
        <v>715</v>
      </c>
      <c r="AH31" s="53">
        <v>8000</v>
      </c>
      <c r="AJ31" s="57">
        <v>93877</v>
      </c>
      <c r="AK31" s="57">
        <v>543</v>
      </c>
      <c r="AL31" s="88"/>
      <c r="AM31" s="435" t="s">
        <v>682</v>
      </c>
      <c r="AN31" s="209">
        <v>17040105</v>
      </c>
      <c r="AO31" s="208">
        <v>25</v>
      </c>
      <c r="AP31" s="208" t="s">
        <v>1263</v>
      </c>
      <c r="AQ31" s="208">
        <v>216249</v>
      </c>
      <c r="AR31" s="208">
        <v>458153</v>
      </c>
      <c r="AS31" s="72">
        <v>694494</v>
      </c>
    </row>
    <row r="32" spans="1:45" ht="22.2" thickTop="1" thickBot="1" x14ac:dyDescent="0.45">
      <c r="A32" s="57">
        <v>10090207</v>
      </c>
      <c r="B32" s="209">
        <v>6324500</v>
      </c>
      <c r="C32" s="209">
        <v>3.4180000000000001</v>
      </c>
      <c r="D32" s="209">
        <v>19</v>
      </c>
      <c r="E32" s="209">
        <v>45</v>
      </c>
      <c r="F32" s="209">
        <v>90</v>
      </c>
      <c r="G32" s="214">
        <v>3740</v>
      </c>
      <c r="H32" s="54" t="s">
        <v>455</v>
      </c>
      <c r="I32" s="209">
        <v>0</v>
      </c>
      <c r="J32" s="53">
        <v>0.41</v>
      </c>
      <c r="Z32" s="573" t="s">
        <v>1145</v>
      </c>
      <c r="AA32" s="574"/>
      <c r="AE32" s="62" t="s">
        <v>711</v>
      </c>
      <c r="AF32" s="63">
        <v>6300</v>
      </c>
      <c r="AG32" s="65" t="s">
        <v>711</v>
      </c>
      <c r="AH32" s="63">
        <v>3000</v>
      </c>
      <c r="AM32" s="436"/>
      <c r="AN32" s="209">
        <v>17040202</v>
      </c>
      <c r="AO32" s="208"/>
      <c r="AP32" s="208" t="s">
        <v>1198</v>
      </c>
      <c r="AQ32" s="208">
        <v>0</v>
      </c>
      <c r="AR32" s="208">
        <v>0</v>
      </c>
      <c r="AS32" s="72">
        <v>0</v>
      </c>
    </row>
    <row r="33" spans="1:45" ht="22.2" thickTop="1" thickBot="1" x14ac:dyDescent="0.45">
      <c r="A33" s="57">
        <v>10090208</v>
      </c>
      <c r="B33" s="209">
        <v>6324970</v>
      </c>
      <c r="C33" s="209">
        <v>0</v>
      </c>
      <c r="D33" s="209">
        <v>0.01</v>
      </c>
      <c r="E33" s="209">
        <v>0.02</v>
      </c>
      <c r="F33" s="209">
        <v>0.31</v>
      </c>
      <c r="G33" s="214">
        <v>20.111999999999998</v>
      </c>
      <c r="H33" s="54" t="s">
        <v>456</v>
      </c>
      <c r="I33" s="209">
        <v>0</v>
      </c>
      <c r="J33" s="53">
        <v>0.41</v>
      </c>
      <c r="Z33" s="570" t="s">
        <v>1151</v>
      </c>
      <c r="AA33" s="571"/>
      <c r="AE33" s="553" t="s">
        <v>1147</v>
      </c>
      <c r="AF33" s="554"/>
      <c r="AG33" s="554"/>
      <c r="AH33" s="555"/>
      <c r="AM33" s="436"/>
      <c r="AN33" s="209">
        <v>17040203</v>
      </c>
      <c r="AO33" s="208"/>
      <c r="AP33" s="208" t="s">
        <v>1198</v>
      </c>
      <c r="AQ33" s="208">
        <v>0</v>
      </c>
      <c r="AR33" s="208">
        <v>0</v>
      </c>
      <c r="AS33" s="72">
        <v>0</v>
      </c>
    </row>
    <row r="34" spans="1:45" ht="44.4" thickTop="1" thickBot="1" x14ac:dyDescent="0.35">
      <c r="A34" s="57">
        <v>10110201</v>
      </c>
      <c r="B34" s="209"/>
      <c r="C34" s="209"/>
      <c r="D34" s="209"/>
      <c r="E34" s="209"/>
      <c r="F34" s="209"/>
      <c r="G34" s="214"/>
      <c r="H34" s="54" t="s">
        <v>417</v>
      </c>
      <c r="I34" s="209">
        <v>125000</v>
      </c>
      <c r="J34" s="53">
        <v>0.41</v>
      </c>
      <c r="Z34" s="133" t="s">
        <v>910</v>
      </c>
      <c r="AA34" s="199" t="s">
        <v>912</v>
      </c>
      <c r="AE34" s="526" t="s">
        <v>1153</v>
      </c>
      <c r="AF34" s="539"/>
      <c r="AG34" s="539"/>
      <c r="AH34" s="527"/>
      <c r="AM34" s="437"/>
      <c r="AN34" s="51">
        <v>17040204</v>
      </c>
      <c r="AO34" s="74"/>
      <c r="AP34" s="74" t="s">
        <v>1198</v>
      </c>
      <c r="AQ34" s="74">
        <v>0</v>
      </c>
      <c r="AR34" s="74">
        <v>0</v>
      </c>
      <c r="AS34" s="75">
        <v>0</v>
      </c>
    </row>
    <row r="35" spans="1:45" ht="60" thickTop="1" thickBot="1" x14ac:dyDescent="0.45">
      <c r="A35" s="57">
        <v>10120101</v>
      </c>
      <c r="B35" s="209">
        <v>6364700</v>
      </c>
      <c r="C35" s="209">
        <v>0</v>
      </c>
      <c r="D35" s="209">
        <v>0.01</v>
      </c>
      <c r="E35" s="209">
        <v>0.05</v>
      </c>
      <c r="F35" s="209">
        <v>0.16</v>
      </c>
      <c r="G35" s="214">
        <v>9.7479999999999993</v>
      </c>
      <c r="H35" s="54" t="s">
        <v>421</v>
      </c>
      <c r="I35" s="209">
        <v>0</v>
      </c>
      <c r="J35" s="53">
        <v>0.41</v>
      </c>
      <c r="Z35" s="57" t="s">
        <v>915</v>
      </c>
      <c r="AA35" s="54">
        <v>2064</v>
      </c>
      <c r="AE35" s="199" t="s">
        <v>1012</v>
      </c>
      <c r="AF35" s="220" t="s">
        <v>1140</v>
      </c>
      <c r="AG35" s="79" t="s">
        <v>1023</v>
      </c>
      <c r="AH35" s="238" t="s">
        <v>1014</v>
      </c>
      <c r="AM35" s="491" t="s">
        <v>1145</v>
      </c>
      <c r="AN35" s="492"/>
      <c r="AO35" s="492"/>
      <c r="AP35" s="492"/>
      <c r="AQ35" s="492"/>
      <c r="AR35" s="492"/>
      <c r="AS35" s="493"/>
    </row>
    <row r="36" spans="1:45" ht="15.6" thickTop="1" thickBot="1" x14ac:dyDescent="0.35">
      <c r="A36" s="57">
        <v>10120102</v>
      </c>
      <c r="B36" s="209">
        <v>6365300</v>
      </c>
      <c r="C36" s="209">
        <v>0</v>
      </c>
      <c r="D36" s="209">
        <v>0</v>
      </c>
      <c r="E36" s="209">
        <v>0</v>
      </c>
      <c r="F36" s="209">
        <v>0</v>
      </c>
      <c r="G36" s="214">
        <v>0.83399999999999996</v>
      </c>
      <c r="H36" s="54" t="s">
        <v>422</v>
      </c>
      <c r="I36" s="209">
        <v>2000000</v>
      </c>
      <c r="J36" s="53">
        <v>0.41</v>
      </c>
      <c r="Z36" s="57" t="s">
        <v>916</v>
      </c>
      <c r="AA36" s="54">
        <v>71369</v>
      </c>
      <c r="AE36" s="52">
        <v>20205</v>
      </c>
      <c r="AF36" s="74">
        <v>225</v>
      </c>
      <c r="AG36" s="208" t="s">
        <v>621</v>
      </c>
      <c r="AH36" s="53">
        <v>55305</v>
      </c>
      <c r="AM36" s="600" t="s">
        <v>681</v>
      </c>
      <c r="AN36" s="594" t="s">
        <v>7</v>
      </c>
      <c r="AO36" s="594" t="s">
        <v>1194</v>
      </c>
      <c r="AP36" s="594" t="s">
        <v>1193</v>
      </c>
      <c r="AQ36" s="594" t="s">
        <v>1188</v>
      </c>
      <c r="AR36" s="594"/>
      <c r="AS36" s="596"/>
    </row>
    <row r="37" spans="1:45" ht="14.4" customHeight="1" thickTop="1" x14ac:dyDescent="0.3">
      <c r="A37" s="57">
        <v>10120103</v>
      </c>
      <c r="B37" s="209">
        <v>6375600</v>
      </c>
      <c r="C37" s="209">
        <v>0</v>
      </c>
      <c r="D37" s="209">
        <v>0</v>
      </c>
      <c r="E37" s="209">
        <v>0</v>
      </c>
      <c r="F37" s="209">
        <v>0</v>
      </c>
      <c r="G37" s="214">
        <v>1.9690000000000001</v>
      </c>
      <c r="H37" s="54" t="s">
        <v>431</v>
      </c>
      <c r="I37" s="209">
        <v>5500</v>
      </c>
      <c r="J37" s="53">
        <v>0.41</v>
      </c>
      <c r="Z37" s="57" t="s">
        <v>917</v>
      </c>
      <c r="AA37" s="54">
        <v>47931</v>
      </c>
      <c r="AG37" s="57" t="s">
        <v>624</v>
      </c>
      <c r="AH37" s="53">
        <v>60500</v>
      </c>
      <c r="AM37" s="601"/>
      <c r="AN37" s="595"/>
      <c r="AO37" s="595"/>
      <c r="AP37" s="595"/>
      <c r="AQ37" s="444" t="s">
        <v>1189</v>
      </c>
      <c r="AR37" s="444" t="s">
        <v>1190</v>
      </c>
      <c r="AS37" s="446" t="s">
        <v>1191</v>
      </c>
    </row>
    <row r="38" spans="1:45" x14ac:dyDescent="0.3">
      <c r="A38" s="57">
        <v>10120104</v>
      </c>
      <c r="B38" s="209"/>
      <c r="C38" s="209"/>
      <c r="D38" s="209"/>
      <c r="E38" s="209"/>
      <c r="F38" s="209"/>
      <c r="G38" s="214"/>
      <c r="H38" s="54" t="s">
        <v>429</v>
      </c>
      <c r="I38" s="209">
        <v>1918</v>
      </c>
      <c r="J38" s="53">
        <v>0.41</v>
      </c>
      <c r="Z38" s="57" t="s">
        <v>810</v>
      </c>
      <c r="AA38" s="54">
        <v>8812</v>
      </c>
      <c r="AG38" s="57" t="s">
        <v>630</v>
      </c>
      <c r="AH38" s="53">
        <v>84770</v>
      </c>
      <c r="AM38" s="438" t="s">
        <v>1219</v>
      </c>
      <c r="AN38" s="209">
        <v>10080016</v>
      </c>
      <c r="AO38" s="208">
        <v>4</v>
      </c>
      <c r="AP38" s="208" t="s">
        <v>1224</v>
      </c>
      <c r="AQ38" s="208">
        <v>702</v>
      </c>
      <c r="AR38" s="208">
        <v>1313</v>
      </c>
      <c r="AS38" s="72">
        <v>2268</v>
      </c>
    </row>
    <row r="39" spans="1:45" x14ac:dyDescent="0.3">
      <c r="A39" s="57">
        <v>10120105</v>
      </c>
      <c r="B39" s="209"/>
      <c r="C39" s="209"/>
      <c r="D39" s="209"/>
      <c r="E39" s="209"/>
      <c r="F39" s="209"/>
      <c r="G39" s="214"/>
      <c r="H39" s="54" t="s">
        <v>445</v>
      </c>
      <c r="I39" s="209">
        <v>192</v>
      </c>
      <c r="J39" s="53">
        <v>0.41</v>
      </c>
      <c r="Z39" s="57" t="s">
        <v>918</v>
      </c>
      <c r="AA39" s="54">
        <v>15180</v>
      </c>
      <c r="AG39" s="57" t="s">
        <v>636</v>
      </c>
      <c r="AH39" s="53">
        <v>213750</v>
      </c>
      <c r="AM39" s="438" t="s">
        <v>1220</v>
      </c>
      <c r="AN39" s="209">
        <v>10090101</v>
      </c>
      <c r="AO39" s="208">
        <v>19</v>
      </c>
      <c r="AP39" s="208" t="s">
        <v>1225</v>
      </c>
      <c r="AQ39" s="208">
        <v>217843</v>
      </c>
      <c r="AR39" s="208">
        <v>326123</v>
      </c>
      <c r="AS39" s="72">
        <v>473035</v>
      </c>
    </row>
    <row r="40" spans="1:45" x14ac:dyDescent="0.3">
      <c r="A40" s="57">
        <v>10120106</v>
      </c>
      <c r="B40" s="209">
        <v>6386500</v>
      </c>
      <c r="C40" s="209">
        <v>0</v>
      </c>
      <c r="D40" s="209">
        <v>0</v>
      </c>
      <c r="E40" s="209">
        <v>0</v>
      </c>
      <c r="F40" s="209">
        <v>0</v>
      </c>
      <c r="G40" s="214">
        <v>56.021999999999998</v>
      </c>
      <c r="H40" s="54" t="s">
        <v>441</v>
      </c>
      <c r="I40" s="209">
        <v>177568</v>
      </c>
      <c r="J40" s="53">
        <v>0.41</v>
      </c>
      <c r="Z40" s="57" t="s">
        <v>919</v>
      </c>
      <c r="AA40" s="54">
        <v>1561</v>
      </c>
      <c r="AG40" s="57" t="s">
        <v>625</v>
      </c>
      <c r="AH40" s="53">
        <v>226313</v>
      </c>
      <c r="AM40" s="581" t="s">
        <v>1223</v>
      </c>
      <c r="AN40" s="209">
        <v>10090201</v>
      </c>
      <c r="AO40" s="208">
        <v>9</v>
      </c>
      <c r="AP40" s="208" t="s">
        <v>1229</v>
      </c>
      <c r="AQ40" s="208">
        <v>46258</v>
      </c>
      <c r="AR40" s="208">
        <v>71587</v>
      </c>
      <c r="AS40" s="72">
        <v>86718</v>
      </c>
    </row>
    <row r="41" spans="1:45" x14ac:dyDescent="0.3">
      <c r="A41" s="57">
        <v>10120107</v>
      </c>
      <c r="B41" s="209">
        <v>6394000</v>
      </c>
      <c r="C41" s="209">
        <v>0</v>
      </c>
      <c r="D41" s="209">
        <v>0.14000000000000001</v>
      </c>
      <c r="E41" s="209">
        <v>0.57999999999999996</v>
      </c>
      <c r="F41" s="209">
        <v>1.8</v>
      </c>
      <c r="G41" s="214">
        <v>30.800999999999998</v>
      </c>
      <c r="H41" s="54" t="s">
        <v>419</v>
      </c>
      <c r="I41" s="209">
        <v>0</v>
      </c>
      <c r="J41" s="53">
        <v>0.41</v>
      </c>
      <c r="Z41" s="57" t="s">
        <v>920</v>
      </c>
      <c r="AA41" s="54">
        <v>18583</v>
      </c>
      <c r="AG41" s="57" t="s">
        <v>629</v>
      </c>
      <c r="AH41" s="53">
        <v>302592</v>
      </c>
      <c r="AM41" s="581"/>
      <c r="AN41" s="209">
        <v>10090202</v>
      </c>
      <c r="AO41" s="208">
        <v>19</v>
      </c>
      <c r="AP41" s="208" t="s">
        <v>1230</v>
      </c>
      <c r="AQ41" s="208">
        <v>110973</v>
      </c>
      <c r="AR41" s="208">
        <v>195018</v>
      </c>
      <c r="AS41" s="72">
        <v>328489</v>
      </c>
    </row>
    <row r="42" spans="1:45" x14ac:dyDescent="0.3">
      <c r="A42" s="57">
        <v>10120108</v>
      </c>
      <c r="B42" s="209"/>
      <c r="C42" s="209"/>
      <c r="D42" s="209"/>
      <c r="E42" s="209"/>
      <c r="F42" s="209"/>
      <c r="G42" s="214"/>
      <c r="H42" s="54" t="s">
        <v>432</v>
      </c>
      <c r="I42" s="209">
        <v>8000</v>
      </c>
      <c r="J42" s="53">
        <v>0.41</v>
      </c>
      <c r="Z42" s="57" t="s">
        <v>921</v>
      </c>
      <c r="AA42" s="54">
        <v>1337</v>
      </c>
      <c r="AG42" s="57" t="s">
        <v>623</v>
      </c>
      <c r="AH42" s="53">
        <v>373125</v>
      </c>
      <c r="AM42" s="581"/>
      <c r="AN42" s="209">
        <v>10090203</v>
      </c>
      <c r="AO42" s="208">
        <v>13</v>
      </c>
      <c r="AP42" s="208" t="s">
        <v>921</v>
      </c>
      <c r="AQ42" s="208">
        <v>13026</v>
      </c>
      <c r="AR42" s="208">
        <v>26720</v>
      </c>
      <c r="AS42" s="72">
        <v>44827</v>
      </c>
    </row>
    <row r="43" spans="1:45" x14ac:dyDescent="0.3">
      <c r="A43" s="57">
        <v>10120201</v>
      </c>
      <c r="B43" s="209">
        <v>6428000</v>
      </c>
      <c r="C43" s="209">
        <v>0</v>
      </c>
      <c r="D43" s="209">
        <v>0.4</v>
      </c>
      <c r="E43" s="209">
        <v>1</v>
      </c>
      <c r="F43" s="209">
        <v>3</v>
      </c>
      <c r="G43" s="214">
        <v>72.546999999999997</v>
      </c>
      <c r="H43" s="54" t="s">
        <v>447</v>
      </c>
      <c r="I43" s="209">
        <v>844932</v>
      </c>
      <c r="J43" s="53">
        <v>0.41</v>
      </c>
      <c r="Z43" s="57" t="s">
        <v>922</v>
      </c>
      <c r="AA43" s="54">
        <v>6204</v>
      </c>
      <c r="AG43" s="57" t="s">
        <v>620</v>
      </c>
      <c r="AH43" s="53">
        <v>433292</v>
      </c>
      <c r="AM43" s="581"/>
      <c r="AN43" s="209">
        <v>10090204</v>
      </c>
      <c r="AO43" s="208">
        <v>15</v>
      </c>
      <c r="AP43" s="208" t="s">
        <v>1231</v>
      </c>
      <c r="AQ43" s="208">
        <v>22035</v>
      </c>
      <c r="AR43" s="208">
        <v>33722</v>
      </c>
      <c r="AS43" s="72">
        <v>49377</v>
      </c>
    </row>
    <row r="44" spans="1:45" ht="14.4" customHeight="1" thickBot="1" x14ac:dyDescent="0.35">
      <c r="A44" s="57">
        <v>10120202</v>
      </c>
      <c r="B44" s="209">
        <v>6428500</v>
      </c>
      <c r="C44" s="209">
        <v>0</v>
      </c>
      <c r="D44" s="209">
        <v>0.1</v>
      </c>
      <c r="E44" s="209">
        <v>4</v>
      </c>
      <c r="F44" s="209">
        <v>11</v>
      </c>
      <c r="G44" s="214">
        <v>914.25</v>
      </c>
      <c r="H44" s="54" t="s">
        <v>448</v>
      </c>
      <c r="I44" s="209">
        <v>46575</v>
      </c>
      <c r="J44" s="53">
        <v>0.41</v>
      </c>
      <c r="Z44" s="65" t="s">
        <v>923</v>
      </c>
      <c r="AA44" s="62">
        <v>10999</v>
      </c>
      <c r="AG44" s="57" t="s">
        <v>633</v>
      </c>
      <c r="AH44" s="53">
        <v>742500</v>
      </c>
      <c r="AM44" s="438" t="s">
        <v>1222</v>
      </c>
      <c r="AN44" s="209">
        <v>10090205</v>
      </c>
      <c r="AO44" s="208">
        <v>11</v>
      </c>
      <c r="AP44" s="208" t="s">
        <v>1228</v>
      </c>
      <c r="AQ44" s="208">
        <v>15520</v>
      </c>
      <c r="AR44" s="208">
        <v>30610</v>
      </c>
      <c r="AS44" s="72">
        <v>61498</v>
      </c>
    </row>
    <row r="45" spans="1:45" ht="22.2" thickTop="1" thickBot="1" x14ac:dyDescent="0.45">
      <c r="A45" s="57">
        <v>10120203</v>
      </c>
      <c r="B45" s="209">
        <v>6429905</v>
      </c>
      <c r="C45" s="209">
        <v>15</v>
      </c>
      <c r="D45" s="209">
        <v>16</v>
      </c>
      <c r="E45" s="209">
        <v>16</v>
      </c>
      <c r="F45" s="209">
        <v>17</v>
      </c>
      <c r="G45" s="212">
        <v>22.888000000000002</v>
      </c>
      <c r="H45" s="54" t="s">
        <v>403</v>
      </c>
      <c r="I45" s="209">
        <v>1500</v>
      </c>
      <c r="J45" s="53">
        <v>0.41</v>
      </c>
      <c r="Z45" s="547" t="s">
        <v>1146</v>
      </c>
      <c r="AA45" s="548"/>
      <c r="AB45" s="549"/>
      <c r="AG45" s="65" t="s">
        <v>614</v>
      </c>
      <c r="AH45" s="63">
        <v>5790400</v>
      </c>
      <c r="AM45" s="581" t="s">
        <v>1221</v>
      </c>
      <c r="AN45" s="209">
        <v>10090206</v>
      </c>
      <c r="AO45" s="208">
        <v>27</v>
      </c>
      <c r="AP45" s="208" t="s">
        <v>1226</v>
      </c>
      <c r="AQ45" s="208">
        <v>80118</v>
      </c>
      <c r="AR45" s="208">
        <v>123932</v>
      </c>
      <c r="AS45" s="72">
        <v>212547</v>
      </c>
    </row>
    <row r="46" spans="1:45" ht="22.2" thickTop="1" thickBot="1" x14ac:dyDescent="0.45">
      <c r="A46" s="57">
        <v>10150002</v>
      </c>
      <c r="B46" s="209">
        <v>6454000</v>
      </c>
      <c r="C46" s="209">
        <v>1.1000000000000001</v>
      </c>
      <c r="D46" s="209">
        <v>1.6</v>
      </c>
      <c r="E46" s="209">
        <v>1.8</v>
      </c>
      <c r="F46" s="209">
        <v>2.1</v>
      </c>
      <c r="G46" s="212">
        <v>3.6320000000000001</v>
      </c>
      <c r="H46" s="54" t="s">
        <v>425</v>
      </c>
      <c r="I46" s="209">
        <v>54795</v>
      </c>
      <c r="J46" s="53">
        <v>0.41</v>
      </c>
      <c r="Z46" s="506" t="s">
        <v>1151</v>
      </c>
      <c r="AA46" s="507"/>
      <c r="AB46" s="508"/>
      <c r="AE46" s="556" t="s">
        <v>1148</v>
      </c>
      <c r="AF46" s="557"/>
      <c r="AG46" s="557"/>
      <c r="AH46" s="558"/>
      <c r="AM46" s="581"/>
      <c r="AN46" s="209">
        <v>10090207</v>
      </c>
      <c r="AO46" s="208">
        <v>29</v>
      </c>
      <c r="AP46" s="208" t="s">
        <v>1227</v>
      </c>
      <c r="AQ46" s="208">
        <v>193770</v>
      </c>
      <c r="AR46" s="208">
        <v>324023</v>
      </c>
      <c r="AS46" s="72">
        <v>546537</v>
      </c>
    </row>
    <row r="47" spans="1:45" ht="44.4" thickTop="1" thickBot="1" x14ac:dyDescent="0.35">
      <c r="A47" s="57">
        <v>10180002</v>
      </c>
      <c r="B47" s="209">
        <v>6630000</v>
      </c>
      <c r="C47" s="209">
        <v>109</v>
      </c>
      <c r="D47" s="209">
        <v>185</v>
      </c>
      <c r="E47" s="209">
        <v>224</v>
      </c>
      <c r="F47" s="209">
        <v>275</v>
      </c>
      <c r="G47" s="212">
        <v>1105.835</v>
      </c>
      <c r="H47" s="54" t="s">
        <v>406</v>
      </c>
      <c r="I47" s="209">
        <v>1440000</v>
      </c>
      <c r="J47" s="53">
        <v>0.41</v>
      </c>
      <c r="Z47" s="70" t="s">
        <v>681</v>
      </c>
      <c r="AA47" s="220" t="s">
        <v>928</v>
      </c>
      <c r="AB47" s="238" t="s">
        <v>929</v>
      </c>
      <c r="AE47" s="526" t="s">
        <v>1153</v>
      </c>
      <c r="AF47" s="539"/>
      <c r="AG47" s="539"/>
      <c r="AH47" s="539"/>
      <c r="AI47" s="527"/>
      <c r="AJ47" s="294" t="s">
        <v>1142</v>
      </c>
      <c r="AM47" s="439" t="s">
        <v>923</v>
      </c>
      <c r="AN47" s="51">
        <v>10090208</v>
      </c>
      <c r="AO47" s="74">
        <v>3</v>
      </c>
      <c r="AP47" s="74" t="s">
        <v>1232</v>
      </c>
      <c r="AQ47" s="74">
        <v>2737</v>
      </c>
      <c r="AR47" s="74">
        <v>11974</v>
      </c>
      <c r="AS47" s="75">
        <v>47838</v>
      </c>
    </row>
    <row r="48" spans="1:45" ht="60" thickTop="1" thickBot="1" x14ac:dyDescent="0.45">
      <c r="A48" s="57">
        <v>10180003</v>
      </c>
      <c r="B48" s="209">
        <v>6636000</v>
      </c>
      <c r="C48" s="209">
        <v>8.5</v>
      </c>
      <c r="D48" s="209">
        <v>158</v>
      </c>
      <c r="E48" s="209">
        <v>245</v>
      </c>
      <c r="F48" s="209">
        <v>333</v>
      </c>
      <c r="G48" s="212">
        <v>1494.93</v>
      </c>
      <c r="H48" s="54" t="s">
        <v>407</v>
      </c>
      <c r="I48" s="209">
        <v>0</v>
      </c>
      <c r="J48" s="53">
        <v>0.41</v>
      </c>
      <c r="Z48" s="57" t="s">
        <v>704</v>
      </c>
      <c r="AA48" s="209">
        <v>147000</v>
      </c>
      <c r="AB48" s="53">
        <v>1100</v>
      </c>
      <c r="AE48" s="115" t="s">
        <v>245</v>
      </c>
      <c r="AF48" s="93" t="s">
        <v>1179</v>
      </c>
      <c r="AG48" s="71" t="s">
        <v>391</v>
      </c>
      <c r="AH48" s="220" t="s">
        <v>1038</v>
      </c>
      <c r="AI48" s="238" t="s">
        <v>1140</v>
      </c>
      <c r="AJ48" s="416" t="s">
        <v>1067</v>
      </c>
      <c r="AM48" s="547" t="s">
        <v>1146</v>
      </c>
      <c r="AN48" s="548"/>
      <c r="AO48" s="548"/>
      <c r="AP48" s="548"/>
      <c r="AQ48" s="548"/>
      <c r="AR48" s="548"/>
      <c r="AS48" s="549"/>
    </row>
    <row r="49" spans="1:45" ht="15.6" thickTop="1" thickBot="1" x14ac:dyDescent="0.35">
      <c r="A49" s="57">
        <v>10180004</v>
      </c>
      <c r="B49" s="209">
        <v>6635000</v>
      </c>
      <c r="C49" s="209">
        <v>3.2</v>
      </c>
      <c r="D49" s="209">
        <v>9</v>
      </c>
      <c r="E49" s="209">
        <v>14</v>
      </c>
      <c r="F49" s="209">
        <v>22</v>
      </c>
      <c r="G49" s="212">
        <v>176.65799999999999</v>
      </c>
      <c r="H49" s="54" t="s">
        <v>415</v>
      </c>
      <c r="I49" s="209">
        <v>0</v>
      </c>
      <c r="J49" s="53">
        <v>0.41</v>
      </c>
      <c r="Z49" s="57" t="s">
        <v>707</v>
      </c>
      <c r="AA49" s="209">
        <v>103000</v>
      </c>
      <c r="AB49" s="53">
        <v>1700</v>
      </c>
      <c r="AE49" s="209" t="s">
        <v>639</v>
      </c>
      <c r="AF49" s="209">
        <v>27</v>
      </c>
      <c r="AG49" s="209" t="s">
        <v>647</v>
      </c>
      <c r="AH49" s="209">
        <v>629</v>
      </c>
      <c r="AI49" s="53">
        <v>225</v>
      </c>
      <c r="AJ49" s="417">
        <v>30283.761890000002</v>
      </c>
      <c r="AM49" s="587" t="s">
        <v>1218</v>
      </c>
      <c r="AN49" s="588"/>
      <c r="AO49" s="588"/>
      <c r="AP49" s="588"/>
      <c r="AQ49" s="588"/>
      <c r="AR49" s="588"/>
      <c r="AS49" s="589"/>
    </row>
    <row r="50" spans="1:45" ht="22.2" thickTop="1" thickBot="1" x14ac:dyDescent="0.45">
      <c r="A50" s="57">
        <v>10180005</v>
      </c>
      <c r="B50" s="209">
        <v>6634620</v>
      </c>
      <c r="C50" s="209">
        <v>0.36</v>
      </c>
      <c r="D50" s="209">
        <v>0.87</v>
      </c>
      <c r="E50" s="209">
        <v>1.2</v>
      </c>
      <c r="F50" s="209">
        <v>2.2000000000000002</v>
      </c>
      <c r="G50" s="212">
        <v>42.613999999999997</v>
      </c>
      <c r="H50" s="54" t="s">
        <v>420</v>
      </c>
      <c r="I50" s="209">
        <v>0</v>
      </c>
      <c r="J50" s="53">
        <v>0.41</v>
      </c>
      <c r="Z50" s="57" t="s">
        <v>710</v>
      </c>
      <c r="AA50" s="209">
        <v>112000</v>
      </c>
      <c r="AB50" s="53">
        <v>800</v>
      </c>
      <c r="AE50" s="209" t="s">
        <v>640</v>
      </c>
      <c r="AF50" s="209">
        <v>454</v>
      </c>
      <c r="AG50" s="209" t="s">
        <v>511</v>
      </c>
      <c r="AH50" s="209">
        <v>5015</v>
      </c>
      <c r="AI50" s="53">
        <v>225</v>
      </c>
      <c r="AM50" s="559" t="s">
        <v>1158</v>
      </c>
      <c r="AN50" s="560"/>
      <c r="AO50" s="560"/>
      <c r="AP50" s="560"/>
      <c r="AQ50" s="560"/>
      <c r="AR50" s="560"/>
      <c r="AS50" s="561"/>
    </row>
    <row r="51" spans="1:45" ht="15" thickTop="1" x14ac:dyDescent="0.3">
      <c r="A51" s="57">
        <v>10180006</v>
      </c>
      <c r="B51" s="209">
        <v>6639000</v>
      </c>
      <c r="C51" s="209">
        <v>2.2000000000000002</v>
      </c>
      <c r="D51" s="209">
        <v>10</v>
      </c>
      <c r="E51" s="209">
        <v>18</v>
      </c>
      <c r="F51" s="209">
        <v>28</v>
      </c>
      <c r="G51" s="212">
        <v>141.20500000000001</v>
      </c>
      <c r="H51" s="54" t="s">
        <v>427</v>
      </c>
      <c r="I51" s="209">
        <v>162000</v>
      </c>
      <c r="J51" s="53">
        <v>0.41</v>
      </c>
      <c r="Z51" s="57" t="s">
        <v>711</v>
      </c>
      <c r="AA51" s="209">
        <v>72000</v>
      </c>
      <c r="AB51" s="53">
        <v>500</v>
      </c>
      <c r="AE51" s="209" t="s">
        <v>641</v>
      </c>
      <c r="AF51" s="209">
        <v>24</v>
      </c>
      <c r="AG51" s="209" t="s">
        <v>650</v>
      </c>
      <c r="AH51" s="209">
        <v>8260</v>
      </c>
      <c r="AI51" s="53">
        <v>225</v>
      </c>
      <c r="AM51" s="600" t="s">
        <v>681</v>
      </c>
      <c r="AN51" s="594" t="s">
        <v>7</v>
      </c>
      <c r="AO51" s="594" t="s">
        <v>1194</v>
      </c>
      <c r="AP51" s="594" t="s">
        <v>1193</v>
      </c>
      <c r="AQ51" s="594" t="s">
        <v>1188</v>
      </c>
      <c r="AR51" s="594"/>
      <c r="AS51" s="596"/>
    </row>
    <row r="52" spans="1:45" x14ac:dyDescent="0.3">
      <c r="A52" s="57">
        <v>10180007</v>
      </c>
      <c r="B52" s="209">
        <v>6646800</v>
      </c>
      <c r="C52" s="209">
        <v>473</v>
      </c>
      <c r="D52" s="209">
        <v>601</v>
      </c>
      <c r="E52" s="209">
        <v>676</v>
      </c>
      <c r="F52" s="209">
        <v>850</v>
      </c>
      <c r="G52" s="212">
        <v>1513.069</v>
      </c>
      <c r="H52" s="54" t="s">
        <v>428</v>
      </c>
      <c r="I52" s="209">
        <v>421918</v>
      </c>
      <c r="J52" s="53">
        <v>0.41</v>
      </c>
      <c r="Z52" s="57" t="s">
        <v>712</v>
      </c>
      <c r="AA52" s="209">
        <v>120000</v>
      </c>
      <c r="AB52" s="53">
        <v>1100</v>
      </c>
      <c r="AE52" s="209" t="s">
        <v>642</v>
      </c>
      <c r="AF52" s="209">
        <v>25</v>
      </c>
      <c r="AG52" s="209" t="s">
        <v>649</v>
      </c>
      <c r="AH52" s="209">
        <v>2977</v>
      </c>
      <c r="AI52" s="53">
        <v>225</v>
      </c>
      <c r="AM52" s="601"/>
      <c r="AN52" s="595"/>
      <c r="AO52" s="595"/>
      <c r="AP52" s="595"/>
      <c r="AQ52" s="444" t="s">
        <v>1189</v>
      </c>
      <c r="AR52" s="444" t="s">
        <v>1190</v>
      </c>
      <c r="AS52" s="446" t="s">
        <v>1191</v>
      </c>
    </row>
    <row r="53" spans="1:45" ht="15" thickBot="1" x14ac:dyDescent="0.35">
      <c r="A53" s="57">
        <v>10180008</v>
      </c>
      <c r="B53" s="209">
        <v>6656000</v>
      </c>
      <c r="C53" s="209">
        <v>1.4</v>
      </c>
      <c r="D53" s="209">
        <v>2.2000000000000002</v>
      </c>
      <c r="E53" s="209">
        <v>4.4000000000000004</v>
      </c>
      <c r="F53" s="209">
        <v>18</v>
      </c>
      <c r="G53" s="212">
        <v>1834.3130000000001</v>
      </c>
      <c r="H53" s="54" t="s">
        <v>430</v>
      </c>
      <c r="I53" s="209">
        <v>849036</v>
      </c>
      <c r="J53" s="53">
        <v>0.41</v>
      </c>
      <c r="Z53" s="57" t="s">
        <v>714</v>
      </c>
      <c r="AA53" s="209">
        <v>69000</v>
      </c>
      <c r="AB53" s="53">
        <v>600</v>
      </c>
      <c r="AE53" s="209" t="s">
        <v>643</v>
      </c>
      <c r="AF53" s="209">
        <v>543</v>
      </c>
      <c r="AG53" s="74" t="s">
        <v>648</v>
      </c>
      <c r="AH53" s="51">
        <v>2435</v>
      </c>
      <c r="AI53" s="95">
        <v>225</v>
      </c>
      <c r="AM53" s="57"/>
      <c r="AN53" s="209">
        <v>10110201</v>
      </c>
      <c r="AO53" s="208"/>
      <c r="AP53" s="208" t="s">
        <v>1198</v>
      </c>
      <c r="AQ53" s="208">
        <v>0</v>
      </c>
      <c r="AR53" s="208">
        <v>0</v>
      </c>
      <c r="AS53" s="72">
        <v>0</v>
      </c>
    </row>
    <row r="54" spans="1:45" ht="15.6" thickTop="1" thickBot="1" x14ac:dyDescent="0.35">
      <c r="A54" s="57">
        <v>10180009</v>
      </c>
      <c r="B54" s="209">
        <v>6672000</v>
      </c>
      <c r="C54" s="209">
        <v>192</v>
      </c>
      <c r="D54" s="209">
        <v>273</v>
      </c>
      <c r="E54" s="209">
        <v>317</v>
      </c>
      <c r="F54" s="209">
        <v>407</v>
      </c>
      <c r="G54" s="212">
        <v>1486.8579999999999</v>
      </c>
      <c r="H54" s="54" t="s">
        <v>434</v>
      </c>
      <c r="I54" s="209">
        <v>0</v>
      </c>
      <c r="J54" s="53">
        <v>0.41</v>
      </c>
      <c r="Z54" s="65" t="s">
        <v>715</v>
      </c>
      <c r="AA54" s="210">
        <v>38000</v>
      </c>
      <c r="AB54" s="63">
        <v>500</v>
      </c>
      <c r="AE54" s="307" t="s">
        <v>644</v>
      </c>
      <c r="AF54" s="310">
        <v>246</v>
      </c>
      <c r="AM54" s="581" t="s">
        <v>1239</v>
      </c>
      <c r="AN54" s="209">
        <v>10120101</v>
      </c>
      <c r="AO54" s="208">
        <v>7</v>
      </c>
      <c r="AP54" s="208" t="s">
        <v>1238</v>
      </c>
      <c r="AQ54" s="208">
        <v>534</v>
      </c>
      <c r="AR54" s="208">
        <v>2837</v>
      </c>
      <c r="AS54" s="72">
        <v>21427</v>
      </c>
    </row>
    <row r="55" spans="1:45" ht="22.2" thickTop="1" thickBot="1" x14ac:dyDescent="0.45">
      <c r="A55" s="57">
        <v>10180010</v>
      </c>
      <c r="B55" s="209">
        <v>6662000</v>
      </c>
      <c r="C55" s="209">
        <v>0</v>
      </c>
      <c r="D55" s="209">
        <v>2.2999999999999998</v>
      </c>
      <c r="E55" s="209">
        <v>7.1</v>
      </c>
      <c r="F55" s="209">
        <v>16</v>
      </c>
      <c r="G55" s="214">
        <v>156.203</v>
      </c>
      <c r="H55" s="54" t="s">
        <v>440</v>
      </c>
      <c r="I55" s="209">
        <v>3172</v>
      </c>
      <c r="J55" s="53">
        <v>0.41</v>
      </c>
      <c r="Z55" s="559" t="s">
        <v>1152</v>
      </c>
      <c r="AA55" s="560"/>
      <c r="AB55" s="561"/>
      <c r="AE55" s="54" t="s">
        <v>645</v>
      </c>
      <c r="AF55" s="53">
        <v>1895</v>
      </c>
      <c r="AM55" s="581"/>
      <c r="AN55" s="209">
        <v>10120102</v>
      </c>
      <c r="AO55" s="208">
        <v>6</v>
      </c>
      <c r="AP55" s="208" t="s">
        <v>1240</v>
      </c>
      <c r="AQ55" s="208">
        <v>0</v>
      </c>
      <c r="AR55" s="208">
        <v>0</v>
      </c>
      <c r="AS55" s="72">
        <v>0</v>
      </c>
    </row>
    <row r="56" spans="1:45" ht="15.6" thickTop="1" thickBot="1" x14ac:dyDescent="0.35">
      <c r="A56" s="57">
        <v>10180011</v>
      </c>
      <c r="B56" s="209">
        <v>6670500</v>
      </c>
      <c r="C56" s="209">
        <v>6.1</v>
      </c>
      <c r="D56" s="209">
        <v>9.1999999999999993</v>
      </c>
      <c r="E56" s="209">
        <v>14</v>
      </c>
      <c r="F56" s="209">
        <v>30</v>
      </c>
      <c r="G56" s="214">
        <v>136.875</v>
      </c>
      <c r="H56" s="54" t="s">
        <v>452</v>
      </c>
      <c r="I56" s="209">
        <v>0</v>
      </c>
      <c r="J56" s="53">
        <v>0.41</v>
      </c>
      <c r="Z56" s="506" t="s">
        <v>1151</v>
      </c>
      <c r="AA56" s="507"/>
      <c r="AB56" s="508"/>
      <c r="AE56" s="54" t="s">
        <v>1032</v>
      </c>
      <c r="AF56" s="53">
        <v>6413</v>
      </c>
      <c r="AM56" s="581"/>
      <c r="AN56" s="209">
        <v>10120103</v>
      </c>
      <c r="AO56" s="208">
        <v>21</v>
      </c>
      <c r="AP56" s="208" t="s">
        <v>1241</v>
      </c>
      <c r="AQ56" s="208">
        <v>1515</v>
      </c>
      <c r="AR56" s="208">
        <v>12895</v>
      </c>
      <c r="AS56" s="72">
        <v>57621</v>
      </c>
    </row>
    <row r="57" spans="1:45" ht="43.8" thickTop="1" x14ac:dyDescent="0.3">
      <c r="A57" s="57">
        <v>10180012</v>
      </c>
      <c r="B57" s="209">
        <v>6677100</v>
      </c>
      <c r="C57" s="209">
        <v>4.2</v>
      </c>
      <c r="D57" s="209">
        <v>8.1999999999999993</v>
      </c>
      <c r="E57" s="209">
        <v>9.5</v>
      </c>
      <c r="F57" s="209">
        <v>11</v>
      </c>
      <c r="G57" s="214">
        <v>46.619</v>
      </c>
      <c r="H57" s="54" t="s">
        <v>453</v>
      </c>
      <c r="I57" s="209">
        <v>0</v>
      </c>
      <c r="J57" s="53">
        <v>0.41</v>
      </c>
      <c r="Z57" s="199" t="s">
        <v>910</v>
      </c>
      <c r="AA57" s="81" t="s">
        <v>936</v>
      </c>
      <c r="AB57" s="104" t="s">
        <v>937</v>
      </c>
      <c r="AE57" s="54" t="s">
        <v>651</v>
      </c>
      <c r="AF57" s="53">
        <v>48</v>
      </c>
      <c r="AM57" s="581"/>
      <c r="AN57" s="209">
        <v>10120104</v>
      </c>
      <c r="AO57" s="208">
        <v>23</v>
      </c>
      <c r="AP57" s="208" t="s">
        <v>1242</v>
      </c>
      <c r="AQ57" s="208">
        <v>3184</v>
      </c>
      <c r="AR57" s="208">
        <v>18323</v>
      </c>
      <c r="AS57" s="72">
        <v>44909</v>
      </c>
    </row>
    <row r="58" spans="1:45" x14ac:dyDescent="0.3">
      <c r="A58" s="57">
        <v>10180013</v>
      </c>
      <c r="B58" s="209"/>
      <c r="C58" s="209"/>
      <c r="D58" s="209"/>
      <c r="E58" s="209"/>
      <c r="F58" s="209"/>
      <c r="G58" s="214"/>
      <c r="H58" s="54" t="s">
        <v>443</v>
      </c>
      <c r="I58" s="209">
        <v>0</v>
      </c>
      <c r="J58" s="53">
        <v>0.41</v>
      </c>
      <c r="Z58" s="57" t="s">
        <v>939</v>
      </c>
      <c r="AA58" s="209">
        <v>10455</v>
      </c>
      <c r="AB58" s="53">
        <v>0</v>
      </c>
      <c r="AE58" s="54" t="s">
        <v>652</v>
      </c>
      <c r="AF58" s="53">
        <v>125</v>
      </c>
      <c r="AM58" s="57"/>
      <c r="AN58" s="209">
        <v>10120105</v>
      </c>
      <c r="AO58" s="208"/>
      <c r="AP58" s="208" t="s">
        <v>1198</v>
      </c>
      <c r="AQ58" s="208">
        <v>0</v>
      </c>
      <c r="AR58" s="208">
        <v>0</v>
      </c>
      <c r="AS58" s="72">
        <v>0</v>
      </c>
    </row>
    <row r="59" spans="1:45" x14ac:dyDescent="0.3">
      <c r="A59" s="57">
        <v>10190007</v>
      </c>
      <c r="B59" s="209"/>
      <c r="C59" s="209"/>
      <c r="D59" s="209"/>
      <c r="E59" s="209"/>
      <c r="F59" s="209"/>
      <c r="G59" s="214"/>
      <c r="H59" s="54" t="s">
        <v>450</v>
      </c>
      <c r="I59" s="209">
        <v>80000</v>
      </c>
      <c r="J59" s="53">
        <v>0.41</v>
      </c>
      <c r="Z59" s="57" t="s">
        <v>940</v>
      </c>
      <c r="AA59" s="209">
        <v>3969</v>
      </c>
      <c r="AB59" s="53">
        <v>0</v>
      </c>
      <c r="AE59" s="54" t="s">
        <v>653</v>
      </c>
      <c r="AF59" s="53">
        <v>1948</v>
      </c>
      <c r="AM59" s="438" t="s">
        <v>1239</v>
      </c>
      <c r="AN59" s="209">
        <v>10120106</v>
      </c>
      <c r="AO59" s="208">
        <v>28</v>
      </c>
      <c r="AP59" s="208" t="s">
        <v>1243</v>
      </c>
      <c r="AQ59" s="208">
        <v>4911</v>
      </c>
      <c r="AR59" s="208">
        <v>31434</v>
      </c>
      <c r="AS59" s="72">
        <v>103362</v>
      </c>
    </row>
    <row r="60" spans="1:45" x14ac:dyDescent="0.3">
      <c r="A60" s="57">
        <v>10190008</v>
      </c>
      <c r="B60" s="209">
        <v>6753000</v>
      </c>
      <c r="C60" s="209">
        <v>0</v>
      </c>
      <c r="D60" s="209">
        <v>0</v>
      </c>
      <c r="E60" s="209">
        <v>0.1</v>
      </c>
      <c r="F60" s="209">
        <v>0.2</v>
      </c>
      <c r="G60" s="214">
        <v>2.218</v>
      </c>
      <c r="H60" s="54" t="s">
        <v>451</v>
      </c>
      <c r="I60" s="209">
        <v>1500000</v>
      </c>
      <c r="J60" s="53">
        <v>0.41</v>
      </c>
      <c r="Z60" s="57" t="s">
        <v>941</v>
      </c>
      <c r="AA60" s="209">
        <v>6656</v>
      </c>
      <c r="AB60" s="53">
        <v>237</v>
      </c>
      <c r="AE60" s="54" t="s">
        <v>654</v>
      </c>
      <c r="AF60" s="53">
        <v>28</v>
      </c>
      <c r="AM60" s="438" t="s">
        <v>1236</v>
      </c>
      <c r="AN60" s="209">
        <v>10120107</v>
      </c>
      <c r="AO60" s="208">
        <v>14</v>
      </c>
      <c r="AP60" s="208" t="s">
        <v>1237</v>
      </c>
      <c r="AQ60" s="208">
        <v>13778</v>
      </c>
      <c r="AR60" s="208">
        <v>20468</v>
      </c>
      <c r="AS60" s="72">
        <v>29635</v>
      </c>
    </row>
    <row r="61" spans="1:45" ht="15" thickBot="1" x14ac:dyDescent="0.35">
      <c r="A61" s="57">
        <v>10190009</v>
      </c>
      <c r="B61" s="209">
        <v>6756100</v>
      </c>
      <c r="C61" s="209">
        <v>0.64500000000000002</v>
      </c>
      <c r="D61" s="209">
        <v>1</v>
      </c>
      <c r="E61" s="209">
        <v>1.4</v>
      </c>
      <c r="F61" s="209">
        <v>1.9</v>
      </c>
      <c r="G61" s="214">
        <v>13.848000000000001</v>
      </c>
      <c r="H61" s="52" t="s">
        <v>446</v>
      </c>
      <c r="I61" s="51">
        <v>12800</v>
      </c>
      <c r="J61" s="95">
        <v>0.41</v>
      </c>
      <c r="Z61" s="57" t="s">
        <v>942</v>
      </c>
      <c r="AA61" s="209">
        <v>2372</v>
      </c>
      <c r="AB61" s="53">
        <v>0</v>
      </c>
      <c r="AE61" s="54" t="s">
        <v>655</v>
      </c>
      <c r="AF61" s="53">
        <v>50</v>
      </c>
      <c r="AM61" s="438"/>
      <c r="AN61" s="209">
        <v>10120108</v>
      </c>
      <c r="AO61" s="208"/>
      <c r="AP61" s="208" t="s">
        <v>1198</v>
      </c>
      <c r="AQ61" s="208">
        <v>0</v>
      </c>
      <c r="AR61" s="208">
        <v>0</v>
      </c>
      <c r="AS61" s="72">
        <v>0</v>
      </c>
    </row>
    <row r="62" spans="1:45" ht="22.2" thickTop="1" thickBot="1" x14ac:dyDescent="0.45">
      <c r="A62" s="57">
        <v>10190015</v>
      </c>
      <c r="B62" s="209">
        <v>6761000</v>
      </c>
      <c r="C62" s="209">
        <v>0</v>
      </c>
      <c r="D62" s="209">
        <v>0</v>
      </c>
      <c r="E62" s="209">
        <v>0</v>
      </c>
      <c r="F62" s="209">
        <v>0.3</v>
      </c>
      <c r="G62" s="214">
        <v>2.504</v>
      </c>
      <c r="H62" s="496" t="s">
        <v>1144</v>
      </c>
      <c r="I62" s="497"/>
      <c r="J62" s="497"/>
      <c r="K62" s="498"/>
      <c r="L62" s="498"/>
      <c r="M62" s="498"/>
      <c r="N62" s="498"/>
      <c r="O62" s="498"/>
      <c r="P62" s="498"/>
      <c r="Q62" s="499"/>
      <c r="Z62" s="57" t="s">
        <v>943</v>
      </c>
      <c r="AA62" s="209">
        <v>6938</v>
      </c>
      <c r="AB62" s="53">
        <v>159</v>
      </c>
      <c r="AE62" s="52" t="s">
        <v>656</v>
      </c>
      <c r="AF62" s="95">
        <v>38</v>
      </c>
      <c r="AM62" s="581" t="s">
        <v>1246</v>
      </c>
      <c r="AN62" s="209">
        <v>10120201</v>
      </c>
      <c r="AO62" s="208">
        <v>22</v>
      </c>
      <c r="AP62" s="208" t="s">
        <v>1244</v>
      </c>
      <c r="AQ62" s="208">
        <v>0</v>
      </c>
      <c r="AR62" s="208">
        <v>0</v>
      </c>
      <c r="AS62" s="72">
        <v>0</v>
      </c>
    </row>
    <row r="63" spans="1:45" ht="22.2" thickTop="1" thickBot="1" x14ac:dyDescent="0.45">
      <c r="A63" s="57">
        <v>10190016</v>
      </c>
      <c r="B63" s="209"/>
      <c r="C63" s="209"/>
      <c r="D63" s="209"/>
      <c r="E63" s="209"/>
      <c r="F63" s="209"/>
      <c r="G63" s="214"/>
      <c r="H63" s="500" t="s">
        <v>246</v>
      </c>
      <c r="I63" s="501"/>
      <c r="J63" s="501"/>
      <c r="K63" s="502"/>
      <c r="L63" s="486" t="s">
        <v>1019</v>
      </c>
      <c r="M63" s="487"/>
      <c r="N63" s="487"/>
      <c r="O63" s="488"/>
      <c r="P63" s="489" t="s">
        <v>1142</v>
      </c>
      <c r="Q63" s="490"/>
      <c r="Z63" s="57" t="s">
        <v>944</v>
      </c>
      <c r="AA63" s="209">
        <v>9406</v>
      </c>
      <c r="AB63" s="53">
        <v>117</v>
      </c>
      <c r="AE63" s="516" t="s">
        <v>1149</v>
      </c>
      <c r="AF63" s="517"/>
      <c r="AG63" s="517"/>
      <c r="AH63" s="518"/>
      <c r="AM63" s="581"/>
      <c r="AN63" s="209">
        <v>10120202</v>
      </c>
      <c r="AO63" s="208">
        <v>28</v>
      </c>
      <c r="AP63" s="208" t="s">
        <v>1245</v>
      </c>
      <c r="AQ63" s="208">
        <v>0</v>
      </c>
      <c r="AR63" s="208">
        <v>0</v>
      </c>
      <c r="AS63" s="72">
        <v>0</v>
      </c>
    </row>
    <row r="64" spans="1:45" ht="31.2" customHeight="1" thickTop="1" thickBot="1" x14ac:dyDescent="0.35">
      <c r="A64" s="57">
        <v>10190017</v>
      </c>
      <c r="B64" s="209"/>
      <c r="C64" s="209"/>
      <c r="D64" s="209"/>
      <c r="E64" s="209"/>
      <c r="F64" s="209"/>
      <c r="G64" s="214"/>
      <c r="H64" s="70" t="s">
        <v>463</v>
      </c>
      <c r="I64" s="220" t="s">
        <v>991</v>
      </c>
      <c r="J64" s="220" t="s">
        <v>992</v>
      </c>
      <c r="K64" s="268" t="s">
        <v>995</v>
      </c>
      <c r="L64" s="273" t="s">
        <v>681</v>
      </c>
      <c r="M64" s="81" t="s">
        <v>7</v>
      </c>
      <c r="N64" s="220" t="s">
        <v>686</v>
      </c>
      <c r="O64" s="134" t="s">
        <v>688</v>
      </c>
      <c r="P64" s="70" t="s">
        <v>784</v>
      </c>
      <c r="Q64" s="104" t="s">
        <v>785</v>
      </c>
      <c r="Z64" s="57" t="s">
        <v>945</v>
      </c>
      <c r="AA64" s="209">
        <v>1007</v>
      </c>
      <c r="AB64" s="53">
        <v>15185</v>
      </c>
      <c r="AE64" s="484" t="s">
        <v>1153</v>
      </c>
      <c r="AF64" s="495"/>
      <c r="AG64" s="485"/>
      <c r="AH64" s="294" t="s">
        <v>1142</v>
      </c>
      <c r="AM64" s="438" t="s">
        <v>1234</v>
      </c>
      <c r="AN64" s="209">
        <v>10120203</v>
      </c>
      <c r="AO64" s="208">
        <v>5</v>
      </c>
      <c r="AP64" s="208" t="s">
        <v>1235</v>
      </c>
      <c r="AQ64" s="208">
        <v>17293</v>
      </c>
      <c r="AR64" s="208">
        <v>26391</v>
      </c>
      <c r="AS64" s="72">
        <v>34279</v>
      </c>
    </row>
    <row r="65" spans="1:45" ht="58.8" thickTop="1" thickBot="1" x14ac:dyDescent="0.35">
      <c r="A65" s="57">
        <v>14040101</v>
      </c>
      <c r="B65" s="209">
        <v>9209500</v>
      </c>
      <c r="C65" s="209">
        <v>280</v>
      </c>
      <c r="D65" s="209">
        <v>340</v>
      </c>
      <c r="E65" s="209">
        <v>380</v>
      </c>
      <c r="F65" s="209">
        <v>466</v>
      </c>
      <c r="G65" s="214">
        <v>1545.0509999999999</v>
      </c>
      <c r="H65" s="54" t="s">
        <v>962</v>
      </c>
      <c r="I65" s="248">
        <v>560</v>
      </c>
      <c r="J65" s="248">
        <v>350</v>
      </c>
      <c r="K65" s="53">
        <v>1</v>
      </c>
      <c r="L65" s="270" t="s">
        <v>682</v>
      </c>
      <c r="M65" s="209">
        <v>17040105</v>
      </c>
      <c r="N65" s="271">
        <v>800000</v>
      </c>
      <c r="O65" s="212">
        <v>1</v>
      </c>
      <c r="P65" s="54" t="s">
        <v>786</v>
      </c>
      <c r="Q65" s="53">
        <v>16</v>
      </c>
      <c r="Z65" s="57" t="s">
        <v>946</v>
      </c>
      <c r="AA65" s="209">
        <v>7113</v>
      </c>
      <c r="AB65" s="53">
        <v>105</v>
      </c>
      <c r="AE65" s="70" t="s">
        <v>463</v>
      </c>
      <c r="AF65" s="220" t="s">
        <v>1040</v>
      </c>
      <c r="AG65" s="238" t="s">
        <v>1040</v>
      </c>
      <c r="AH65" s="189" t="s">
        <v>1072</v>
      </c>
      <c r="AM65" s="440"/>
      <c r="AN65" s="51">
        <v>10150002</v>
      </c>
      <c r="AO65" s="74"/>
      <c r="AP65" s="74" t="s">
        <v>1198</v>
      </c>
      <c r="AQ65" s="74">
        <v>0</v>
      </c>
      <c r="AR65" s="74">
        <v>0</v>
      </c>
      <c r="AS65" s="75">
        <v>0</v>
      </c>
    </row>
    <row r="66" spans="1:45" ht="22.2" thickTop="1" thickBot="1" x14ac:dyDescent="0.45">
      <c r="A66" s="57">
        <v>14040102</v>
      </c>
      <c r="B66" s="209">
        <v>9205000</v>
      </c>
      <c r="C66" s="209">
        <v>135</v>
      </c>
      <c r="D66" s="209">
        <v>165</v>
      </c>
      <c r="E66" s="209">
        <v>185</v>
      </c>
      <c r="F66" s="209">
        <v>215</v>
      </c>
      <c r="G66" s="212">
        <v>719.41300000000001</v>
      </c>
      <c r="H66" s="54" t="s">
        <v>465</v>
      </c>
      <c r="I66" s="248">
        <v>85</v>
      </c>
      <c r="J66" s="248">
        <v>80</v>
      </c>
      <c r="K66" s="53">
        <v>1</v>
      </c>
      <c r="L66" s="270" t="s">
        <v>683</v>
      </c>
      <c r="M66" s="209">
        <v>17040101</v>
      </c>
      <c r="N66" s="271">
        <v>1441000</v>
      </c>
      <c r="O66" s="212">
        <v>0.47</v>
      </c>
      <c r="P66" s="54" t="s">
        <v>788</v>
      </c>
      <c r="Q66" s="53">
        <v>24</v>
      </c>
      <c r="Z66" s="57" t="s">
        <v>947</v>
      </c>
      <c r="AA66" s="209">
        <v>2350</v>
      </c>
      <c r="AB66" s="53">
        <v>159</v>
      </c>
      <c r="AE66" s="54" t="s">
        <v>659</v>
      </c>
      <c r="AF66" s="208">
        <v>431</v>
      </c>
      <c r="AG66" s="75">
        <v>709</v>
      </c>
      <c r="AH66" s="111">
        <v>222</v>
      </c>
      <c r="AM66" s="534" t="s">
        <v>1148</v>
      </c>
      <c r="AN66" s="535"/>
      <c r="AO66" s="535"/>
      <c r="AP66" s="535"/>
      <c r="AQ66" s="535"/>
      <c r="AR66" s="535"/>
      <c r="AS66" s="536"/>
    </row>
    <row r="67" spans="1:45" ht="15.6" thickTop="1" thickBot="1" x14ac:dyDescent="0.35">
      <c r="A67" s="57">
        <v>14040103</v>
      </c>
      <c r="B67" s="209">
        <v>9216500</v>
      </c>
      <c r="C67" s="209">
        <v>250</v>
      </c>
      <c r="D67" s="209">
        <v>300</v>
      </c>
      <c r="E67" s="209">
        <v>340</v>
      </c>
      <c r="F67" s="209">
        <v>430</v>
      </c>
      <c r="G67" s="212">
        <v>1848.6410000000001</v>
      </c>
      <c r="H67" s="54" t="s">
        <v>466</v>
      </c>
      <c r="I67" s="248">
        <v>360</v>
      </c>
      <c r="J67" s="248">
        <v>55</v>
      </c>
      <c r="K67" s="53">
        <v>1</v>
      </c>
      <c r="L67" s="270" t="s">
        <v>683</v>
      </c>
      <c r="M67" s="209">
        <v>17040102</v>
      </c>
      <c r="N67" s="271">
        <v>1441000</v>
      </c>
      <c r="O67" s="212">
        <v>0.47</v>
      </c>
      <c r="P67" s="54" t="s">
        <v>790</v>
      </c>
      <c r="Q67" s="53">
        <v>8.2889999999999997</v>
      </c>
      <c r="Z67" s="57" t="s">
        <v>948</v>
      </c>
      <c r="AA67" s="209">
        <v>14988</v>
      </c>
      <c r="AB67" s="53">
        <v>505</v>
      </c>
      <c r="AE67" s="52" t="s">
        <v>660</v>
      </c>
      <c r="AF67" s="75">
        <v>3399</v>
      </c>
      <c r="AM67" s="600" t="s">
        <v>681</v>
      </c>
      <c r="AN67" s="594" t="s">
        <v>7</v>
      </c>
      <c r="AO67" s="594" t="s">
        <v>1194</v>
      </c>
      <c r="AP67" s="594" t="s">
        <v>1193</v>
      </c>
      <c r="AQ67" s="594" t="s">
        <v>1188</v>
      </c>
      <c r="AR67" s="594"/>
      <c r="AS67" s="596"/>
    </row>
    <row r="68" spans="1:45" ht="14.4" customHeight="1" thickTop="1" thickBot="1" x14ac:dyDescent="0.35">
      <c r="A68" s="57">
        <v>14040104</v>
      </c>
      <c r="B68" s="209">
        <v>9216050</v>
      </c>
      <c r="C68" s="209">
        <v>11</v>
      </c>
      <c r="D68" s="209">
        <v>18</v>
      </c>
      <c r="E68" s="209">
        <v>23</v>
      </c>
      <c r="F68" s="209">
        <v>30</v>
      </c>
      <c r="G68" s="212">
        <v>70.605999999999995</v>
      </c>
      <c r="H68" s="54" t="s">
        <v>467</v>
      </c>
      <c r="I68" s="248">
        <v>120</v>
      </c>
      <c r="J68" s="248">
        <v>1450</v>
      </c>
      <c r="K68" s="53">
        <v>1</v>
      </c>
      <c r="L68" s="270" t="s">
        <v>683</v>
      </c>
      <c r="M68" s="209">
        <v>17040104</v>
      </c>
      <c r="N68" s="271">
        <v>1441000</v>
      </c>
      <c r="O68" s="212">
        <v>0.47</v>
      </c>
      <c r="P68" s="52" t="s">
        <v>791</v>
      </c>
      <c r="Q68" s="95">
        <v>871.26599999999996</v>
      </c>
      <c r="Z68" s="57" t="s">
        <v>949</v>
      </c>
      <c r="AA68" s="209">
        <v>733</v>
      </c>
      <c r="AB68" s="53">
        <v>0</v>
      </c>
      <c r="AM68" s="601"/>
      <c r="AN68" s="595"/>
      <c r="AO68" s="595"/>
      <c r="AP68" s="595"/>
      <c r="AQ68" s="444" t="s">
        <v>1189</v>
      </c>
      <c r="AR68" s="444" t="s">
        <v>1190</v>
      </c>
      <c r="AS68" s="446" t="s">
        <v>1191</v>
      </c>
    </row>
    <row r="69" spans="1:45" ht="15.6" thickTop="1" thickBot="1" x14ac:dyDescent="0.35">
      <c r="A69" s="57">
        <v>14040105</v>
      </c>
      <c r="B69" s="209">
        <v>9216562</v>
      </c>
      <c r="C69" s="209">
        <v>0</v>
      </c>
      <c r="D69" s="209">
        <v>0</v>
      </c>
      <c r="E69" s="209">
        <v>0</v>
      </c>
      <c r="F69" s="209">
        <v>0</v>
      </c>
      <c r="G69" s="212">
        <v>6.3769999999999998</v>
      </c>
      <c r="H69" s="54" t="s">
        <v>468</v>
      </c>
      <c r="I69" s="248">
        <v>280</v>
      </c>
      <c r="J69" s="248">
        <v>200</v>
      </c>
      <c r="K69" s="53">
        <v>1</v>
      </c>
      <c r="L69" s="270" t="s">
        <v>683</v>
      </c>
      <c r="M69" s="209">
        <v>17040202</v>
      </c>
      <c r="N69" s="271">
        <v>1441000</v>
      </c>
      <c r="O69" s="72">
        <v>0.47</v>
      </c>
      <c r="Z69" s="65" t="s">
        <v>950</v>
      </c>
      <c r="AA69" s="210">
        <v>3465</v>
      </c>
      <c r="AB69" s="63">
        <v>396</v>
      </c>
      <c r="AM69" s="581" t="s">
        <v>1255</v>
      </c>
      <c r="AN69" s="209">
        <v>14040101</v>
      </c>
      <c r="AO69" s="208">
        <v>20.059999999999999</v>
      </c>
      <c r="AP69" s="209" t="s">
        <v>1257</v>
      </c>
      <c r="AQ69" s="208">
        <v>296015</v>
      </c>
      <c r="AR69" s="208">
        <v>808709</v>
      </c>
      <c r="AS69" s="72">
        <v>1408842</v>
      </c>
    </row>
    <row r="70" spans="1:45" ht="22.2" thickTop="1" thickBot="1" x14ac:dyDescent="0.45">
      <c r="A70" s="57">
        <v>14040106</v>
      </c>
      <c r="B70" s="209">
        <v>9229500</v>
      </c>
      <c r="C70" s="209">
        <v>0.1</v>
      </c>
      <c r="D70" s="209">
        <v>1.7</v>
      </c>
      <c r="E70" s="209">
        <v>4.2</v>
      </c>
      <c r="F70" s="209">
        <v>17</v>
      </c>
      <c r="G70" s="212">
        <v>81.635000000000005</v>
      </c>
      <c r="H70" s="54" t="s">
        <v>469</v>
      </c>
      <c r="I70" s="248">
        <v>60</v>
      </c>
      <c r="J70" s="248">
        <v>3600</v>
      </c>
      <c r="K70" s="53">
        <v>1</v>
      </c>
      <c r="L70" s="270" t="s">
        <v>683</v>
      </c>
      <c r="M70" s="209">
        <v>17040203</v>
      </c>
      <c r="N70" s="271">
        <v>1441000</v>
      </c>
      <c r="O70" s="72">
        <v>0.47</v>
      </c>
      <c r="Z70" s="534" t="s">
        <v>1148</v>
      </c>
      <c r="AA70" s="535"/>
      <c r="AB70" s="535"/>
      <c r="AC70" s="536"/>
      <c r="AM70" s="581"/>
      <c r="AN70" s="209">
        <v>14040102</v>
      </c>
      <c r="AO70" s="208">
        <v>13.04</v>
      </c>
      <c r="AP70" s="208" t="s">
        <v>1256</v>
      </c>
      <c r="AQ70" s="208">
        <v>225743</v>
      </c>
      <c r="AR70" s="208">
        <v>525043</v>
      </c>
      <c r="AS70" s="72">
        <v>753308</v>
      </c>
    </row>
    <row r="71" spans="1:45" ht="15.6" thickTop="1" thickBot="1" x14ac:dyDescent="0.35">
      <c r="A71" s="57">
        <v>14040107</v>
      </c>
      <c r="B71" s="209">
        <v>9225000</v>
      </c>
      <c r="C71" s="209">
        <v>0</v>
      </c>
      <c r="D71" s="209">
        <v>0</v>
      </c>
      <c r="E71" s="209">
        <v>0.6</v>
      </c>
      <c r="F71" s="209">
        <v>10</v>
      </c>
      <c r="G71" s="212">
        <v>301.09100000000001</v>
      </c>
      <c r="H71" s="54" t="s">
        <v>470</v>
      </c>
      <c r="I71" s="248">
        <v>63</v>
      </c>
      <c r="J71" s="248">
        <v>100</v>
      </c>
      <c r="K71" s="53">
        <v>1</v>
      </c>
      <c r="L71" s="270" t="s">
        <v>683</v>
      </c>
      <c r="M71" s="209">
        <v>17040204</v>
      </c>
      <c r="N71" s="271">
        <v>1441000</v>
      </c>
      <c r="O71" s="72">
        <v>0.47</v>
      </c>
      <c r="Z71" s="506" t="s">
        <v>1151</v>
      </c>
      <c r="AA71" s="507"/>
      <c r="AB71" s="507"/>
      <c r="AC71" s="508"/>
      <c r="AM71" s="581"/>
      <c r="AN71" s="209">
        <v>14040103</v>
      </c>
      <c r="AO71" s="208">
        <v>24.12</v>
      </c>
      <c r="AP71" s="208" t="s">
        <v>1258</v>
      </c>
      <c r="AQ71" s="208">
        <v>595320</v>
      </c>
      <c r="AR71" s="208">
        <v>1137732</v>
      </c>
      <c r="AS71" s="72">
        <v>1806305</v>
      </c>
    </row>
    <row r="72" spans="1:45" ht="30" thickTop="1" thickBot="1" x14ac:dyDescent="0.35">
      <c r="A72" s="57">
        <v>14040108</v>
      </c>
      <c r="B72" s="209">
        <v>9222400</v>
      </c>
      <c r="C72" s="209">
        <v>0</v>
      </c>
      <c r="D72" s="209">
        <v>0.14699999999999999</v>
      </c>
      <c r="E72" s="209">
        <v>1.1000000000000001</v>
      </c>
      <c r="F72" s="209">
        <v>2.7</v>
      </c>
      <c r="G72" s="212">
        <v>36.094999999999999</v>
      </c>
      <c r="H72" s="54" t="s">
        <v>471</v>
      </c>
      <c r="I72" s="248">
        <v>180</v>
      </c>
      <c r="J72" s="248">
        <v>171</v>
      </c>
      <c r="K72" s="53">
        <v>1</v>
      </c>
      <c r="L72" s="274" t="s">
        <v>683</v>
      </c>
      <c r="M72" s="51">
        <v>17040103</v>
      </c>
      <c r="N72" s="272">
        <v>1441000</v>
      </c>
      <c r="O72" s="75">
        <v>0.47</v>
      </c>
      <c r="Z72" s="199" t="s">
        <v>951</v>
      </c>
      <c r="AA72" s="220" t="s">
        <v>952</v>
      </c>
      <c r="AB72" s="220" t="s">
        <v>1112</v>
      </c>
      <c r="AC72" s="238" t="s">
        <v>1113</v>
      </c>
      <c r="AM72" s="581"/>
      <c r="AN72" s="209">
        <v>14040104</v>
      </c>
      <c r="AO72" s="208">
        <v>23.08</v>
      </c>
      <c r="AP72" s="208" t="s">
        <v>1259</v>
      </c>
      <c r="AQ72" s="208">
        <v>25813</v>
      </c>
      <c r="AR72" s="208">
        <v>45291</v>
      </c>
      <c r="AS72" s="72">
        <v>82412</v>
      </c>
    </row>
    <row r="73" spans="1:45" ht="15.6" thickTop="1" thickBot="1" x14ac:dyDescent="0.35">
      <c r="A73" s="57">
        <v>14040109</v>
      </c>
      <c r="B73" s="209">
        <v>9235300</v>
      </c>
      <c r="C73" s="209">
        <v>0</v>
      </c>
      <c r="D73" s="209">
        <v>0</v>
      </c>
      <c r="E73" s="209">
        <v>0.01</v>
      </c>
      <c r="F73" s="209">
        <v>0.34</v>
      </c>
      <c r="G73" s="212">
        <v>3.23</v>
      </c>
      <c r="H73" s="54" t="s">
        <v>472</v>
      </c>
      <c r="I73" s="248">
        <v>40</v>
      </c>
      <c r="J73" s="248">
        <v>80</v>
      </c>
      <c r="K73" s="53">
        <v>1</v>
      </c>
      <c r="Z73" s="62">
        <v>396246</v>
      </c>
      <c r="AA73" s="210">
        <v>398227</v>
      </c>
      <c r="AB73" s="210">
        <v>1755</v>
      </c>
      <c r="AC73" s="95">
        <v>1812</v>
      </c>
      <c r="AM73" s="57"/>
      <c r="AN73" s="209">
        <v>14040105</v>
      </c>
      <c r="AO73" s="208"/>
      <c r="AP73" s="208" t="s">
        <v>1198</v>
      </c>
      <c r="AQ73" s="208">
        <v>0</v>
      </c>
      <c r="AR73" s="208">
        <v>0</v>
      </c>
      <c r="AS73" s="72">
        <v>0</v>
      </c>
    </row>
    <row r="74" spans="1:45" ht="22.2" thickTop="1" thickBot="1" x14ac:dyDescent="0.45">
      <c r="A74" s="57">
        <v>14040200</v>
      </c>
      <c r="B74" s="209">
        <v>9216527</v>
      </c>
      <c r="C74" s="209">
        <v>0</v>
      </c>
      <c r="D74" s="209">
        <v>0</v>
      </c>
      <c r="E74" s="209">
        <v>0</v>
      </c>
      <c r="F74" s="209">
        <v>0</v>
      </c>
      <c r="G74" s="212">
        <v>1.7969999999999999</v>
      </c>
      <c r="H74" s="54" t="s">
        <v>473</v>
      </c>
      <c r="I74" s="248">
        <v>200</v>
      </c>
      <c r="J74" s="248">
        <v>95</v>
      </c>
      <c r="K74" s="53">
        <v>1</v>
      </c>
      <c r="Z74" s="509" t="s">
        <v>1149</v>
      </c>
      <c r="AA74" s="510"/>
      <c r="AB74" s="511"/>
      <c r="AM74" s="438" t="s">
        <v>1250</v>
      </c>
      <c r="AN74" s="209">
        <v>14040106</v>
      </c>
      <c r="AO74" s="208">
        <v>7.04</v>
      </c>
      <c r="AP74" s="208" t="s">
        <v>1251</v>
      </c>
      <c r="AQ74" s="208">
        <v>23638</v>
      </c>
      <c r="AR74" s="208">
        <v>51809</v>
      </c>
      <c r="AS74" s="72">
        <v>117786</v>
      </c>
    </row>
    <row r="75" spans="1:45" ht="15.6" thickTop="1" thickBot="1" x14ac:dyDescent="0.35">
      <c r="A75" s="57">
        <v>14050003</v>
      </c>
      <c r="B75" s="209">
        <v>9257000</v>
      </c>
      <c r="C75" s="209">
        <v>0.23</v>
      </c>
      <c r="D75" s="209">
        <v>1.5</v>
      </c>
      <c r="E75" s="209">
        <v>4</v>
      </c>
      <c r="F75" s="209">
        <v>18</v>
      </c>
      <c r="G75" s="212">
        <v>594.22500000000002</v>
      </c>
      <c r="H75" s="54" t="s">
        <v>474</v>
      </c>
      <c r="I75" s="248">
        <v>500</v>
      </c>
      <c r="J75" s="248">
        <v>250</v>
      </c>
      <c r="K75" s="53">
        <v>1</v>
      </c>
      <c r="Z75" s="506" t="s">
        <v>1151</v>
      </c>
      <c r="AA75" s="507"/>
      <c r="AB75" s="508"/>
      <c r="AM75" s="581" t="s">
        <v>1249</v>
      </c>
      <c r="AN75" s="209">
        <v>14040107</v>
      </c>
      <c r="AO75" s="208">
        <v>12.02</v>
      </c>
      <c r="AP75" s="208" t="s">
        <v>1248</v>
      </c>
      <c r="AQ75" s="208">
        <v>13383</v>
      </c>
      <c r="AR75" s="208">
        <v>50564</v>
      </c>
      <c r="AS75" s="72">
        <v>117098</v>
      </c>
    </row>
    <row r="76" spans="1:45" ht="29.4" thickTop="1" x14ac:dyDescent="0.3">
      <c r="A76" s="57">
        <v>14050004</v>
      </c>
      <c r="B76" s="209">
        <v>9259000</v>
      </c>
      <c r="C76" s="209">
        <v>0.106</v>
      </c>
      <c r="D76" s="209">
        <v>0.26</v>
      </c>
      <c r="E76" s="209">
        <v>0.4</v>
      </c>
      <c r="F76" s="209">
        <v>0.53</v>
      </c>
      <c r="G76" s="212">
        <v>14.759</v>
      </c>
      <c r="H76" s="54" t="s">
        <v>475</v>
      </c>
      <c r="I76" s="248">
        <v>1200</v>
      </c>
      <c r="J76" s="248">
        <v>685</v>
      </c>
      <c r="K76" s="53">
        <v>1</v>
      </c>
      <c r="Z76" s="60" t="s">
        <v>463</v>
      </c>
      <c r="AA76" s="92" t="s">
        <v>964</v>
      </c>
      <c r="AB76" s="122" t="s">
        <v>1130</v>
      </c>
      <c r="AM76" s="581"/>
      <c r="AN76" s="209">
        <v>14040108</v>
      </c>
      <c r="AO76" s="208">
        <v>10.02</v>
      </c>
      <c r="AP76" s="208" t="s">
        <v>1247</v>
      </c>
      <c r="AQ76" s="208">
        <v>5794</v>
      </c>
      <c r="AR76" s="208">
        <v>24631</v>
      </c>
      <c r="AS76" s="72">
        <v>57978</v>
      </c>
    </row>
    <row r="77" spans="1:45" ht="14.4" customHeight="1" thickBot="1" x14ac:dyDescent="0.35">
      <c r="A77" s="57">
        <v>16010101</v>
      </c>
      <c r="B77" s="209">
        <v>10020500</v>
      </c>
      <c r="C77" s="209">
        <v>0</v>
      </c>
      <c r="D77" s="209">
        <v>0</v>
      </c>
      <c r="E77" s="209">
        <v>1</v>
      </c>
      <c r="F77" s="209">
        <v>9.6999999999999993</v>
      </c>
      <c r="G77" s="214">
        <v>200.29300000000001</v>
      </c>
      <c r="H77" s="54" t="s">
        <v>476</v>
      </c>
      <c r="I77" s="248">
        <v>900</v>
      </c>
      <c r="J77" s="248">
        <v>75</v>
      </c>
      <c r="K77" s="53">
        <v>1</v>
      </c>
      <c r="Z77" s="241" t="s">
        <v>966</v>
      </c>
      <c r="AA77" s="150">
        <v>62600</v>
      </c>
      <c r="AB77" s="148">
        <v>528</v>
      </c>
      <c r="AM77" s="57"/>
      <c r="AN77" s="209">
        <v>14040109</v>
      </c>
      <c r="AO77" s="208"/>
      <c r="AP77" s="208" t="s">
        <v>1198</v>
      </c>
      <c r="AQ77" s="208">
        <v>0</v>
      </c>
      <c r="AR77" s="208">
        <v>0</v>
      </c>
      <c r="AS77" s="72">
        <v>0</v>
      </c>
    </row>
    <row r="78" spans="1:45" ht="15.6" thickTop="1" thickBot="1" x14ac:dyDescent="0.35">
      <c r="A78" s="57">
        <v>16010102</v>
      </c>
      <c r="B78" s="209">
        <v>10038000</v>
      </c>
      <c r="C78" s="209">
        <v>70</v>
      </c>
      <c r="D78" s="209">
        <v>90</v>
      </c>
      <c r="E78" s="209">
        <v>106</v>
      </c>
      <c r="F78" s="209">
        <v>132</v>
      </c>
      <c r="G78" s="214">
        <v>422.93299999999999</v>
      </c>
      <c r="H78" s="54" t="s">
        <v>477</v>
      </c>
      <c r="I78" s="248">
        <v>100</v>
      </c>
      <c r="J78" s="248">
        <v>80</v>
      </c>
      <c r="K78" s="53">
        <v>1</v>
      </c>
      <c r="Z78" s="242" t="s">
        <v>967</v>
      </c>
      <c r="AA78" s="148">
        <v>31600</v>
      </c>
      <c r="AM78" s="57"/>
      <c r="AN78" s="209">
        <v>14040200</v>
      </c>
      <c r="AO78" s="208"/>
      <c r="AP78" s="208" t="s">
        <v>1198</v>
      </c>
      <c r="AQ78" s="208">
        <v>0</v>
      </c>
      <c r="AR78" s="208">
        <v>0</v>
      </c>
      <c r="AS78" s="72">
        <v>0</v>
      </c>
    </row>
    <row r="79" spans="1:45" ht="15" thickTop="1" x14ac:dyDescent="0.3">
      <c r="A79" s="57">
        <v>16020101</v>
      </c>
      <c r="B79" s="209"/>
      <c r="C79" s="209"/>
      <c r="D79" s="209"/>
      <c r="E79" s="209"/>
      <c r="F79" s="209"/>
      <c r="G79" s="214"/>
      <c r="H79" s="54" t="s">
        <v>478</v>
      </c>
      <c r="I79" s="248">
        <v>1640</v>
      </c>
      <c r="J79" s="248">
        <v>760</v>
      </c>
      <c r="K79" s="53">
        <v>1</v>
      </c>
      <c r="AM79" s="581" t="s">
        <v>1252</v>
      </c>
      <c r="AN79" s="209">
        <v>14050003</v>
      </c>
      <c r="AO79" s="208">
        <v>16.14</v>
      </c>
      <c r="AP79" s="208" t="s">
        <v>1253</v>
      </c>
      <c r="AQ79" s="208">
        <v>177321</v>
      </c>
      <c r="AR79" s="208">
        <v>406658</v>
      </c>
      <c r="AS79" s="72">
        <v>641712</v>
      </c>
    </row>
    <row r="80" spans="1:45" ht="15" thickBot="1" x14ac:dyDescent="0.35">
      <c r="A80" s="57">
        <v>17040101</v>
      </c>
      <c r="B80" s="209">
        <v>13013650</v>
      </c>
      <c r="C80" s="209">
        <v>660</v>
      </c>
      <c r="D80" s="209">
        <v>720</v>
      </c>
      <c r="E80" s="209">
        <v>771.7</v>
      </c>
      <c r="F80" s="209">
        <v>911</v>
      </c>
      <c r="G80" s="214">
        <v>3229.6849999999999</v>
      </c>
      <c r="H80" s="54" t="s">
        <v>479</v>
      </c>
      <c r="I80" s="248">
        <v>288</v>
      </c>
      <c r="J80" s="248">
        <v>291</v>
      </c>
      <c r="K80" s="53">
        <v>1</v>
      </c>
      <c r="AM80" s="582"/>
      <c r="AN80" s="51">
        <v>14050004</v>
      </c>
      <c r="AO80" s="74">
        <v>15.04</v>
      </c>
      <c r="AP80" s="74" t="s">
        <v>1254</v>
      </c>
      <c r="AQ80" s="74">
        <v>7618</v>
      </c>
      <c r="AR80" s="74">
        <v>13772</v>
      </c>
      <c r="AS80" s="75">
        <v>13772</v>
      </c>
    </row>
    <row r="81" spans="1:45" ht="22.2" thickTop="1" thickBot="1" x14ac:dyDescent="0.45">
      <c r="A81" s="57">
        <v>17040102</v>
      </c>
      <c r="B81" s="209">
        <v>13015000</v>
      </c>
      <c r="C81" s="209">
        <v>0</v>
      </c>
      <c r="D81" s="209">
        <v>0.95</v>
      </c>
      <c r="E81" s="209">
        <v>5.13</v>
      </c>
      <c r="F81" s="209">
        <v>26</v>
      </c>
      <c r="G81" s="214">
        <v>402.22199999999998</v>
      </c>
      <c r="H81" s="54" t="s">
        <v>480</v>
      </c>
      <c r="I81" s="248">
        <v>318</v>
      </c>
      <c r="J81" s="248">
        <v>500</v>
      </c>
      <c r="K81" s="53">
        <v>1</v>
      </c>
      <c r="AM81" s="516" t="s">
        <v>1149</v>
      </c>
      <c r="AN81" s="517"/>
      <c r="AO81" s="517"/>
      <c r="AP81" s="517"/>
      <c r="AQ81" s="517"/>
      <c r="AR81" s="517"/>
      <c r="AS81" s="518"/>
    </row>
    <row r="82" spans="1:45" ht="15" thickTop="1" x14ac:dyDescent="0.3">
      <c r="A82" s="57">
        <v>17040103</v>
      </c>
      <c r="B82" s="209">
        <v>13023500</v>
      </c>
      <c r="C82" s="209">
        <v>1206.0999999999999</v>
      </c>
      <c r="D82" s="209">
        <v>1360</v>
      </c>
      <c r="E82" s="209">
        <v>1440</v>
      </c>
      <c r="F82" s="209">
        <v>1600</v>
      </c>
      <c r="G82" s="214">
        <v>5389.4520000000002</v>
      </c>
      <c r="H82" s="54" t="s">
        <v>481</v>
      </c>
      <c r="I82" s="248">
        <v>70</v>
      </c>
      <c r="J82" s="248">
        <v>50</v>
      </c>
      <c r="K82" s="53">
        <v>1</v>
      </c>
      <c r="AM82" s="600" t="s">
        <v>681</v>
      </c>
      <c r="AN82" s="594" t="s">
        <v>7</v>
      </c>
      <c r="AO82" s="594" t="s">
        <v>1194</v>
      </c>
      <c r="AP82" s="594" t="s">
        <v>1193</v>
      </c>
      <c r="AQ82" s="594" t="s">
        <v>1188</v>
      </c>
      <c r="AR82" s="594"/>
      <c r="AS82" s="596"/>
    </row>
    <row r="83" spans="1:45" x14ac:dyDescent="0.3">
      <c r="A83" s="57">
        <v>17040104</v>
      </c>
      <c r="B83" s="209">
        <v>13030000</v>
      </c>
      <c r="C83" s="209">
        <v>0</v>
      </c>
      <c r="D83" s="209">
        <v>0</v>
      </c>
      <c r="E83" s="209">
        <v>0</v>
      </c>
      <c r="F83" s="209">
        <v>0</v>
      </c>
      <c r="G83" s="214">
        <v>177</v>
      </c>
      <c r="H83" s="54" t="s">
        <v>482</v>
      </c>
      <c r="I83" s="248">
        <v>50</v>
      </c>
      <c r="J83" s="248">
        <v>200</v>
      </c>
      <c r="K83" s="53">
        <v>1</v>
      </c>
      <c r="AM83" s="601"/>
      <c r="AN83" s="595"/>
      <c r="AO83" s="595"/>
      <c r="AP83" s="595"/>
      <c r="AQ83" s="444" t="s">
        <v>1189</v>
      </c>
      <c r="AR83" s="444" t="s">
        <v>1190</v>
      </c>
      <c r="AS83" s="446" t="s">
        <v>1191</v>
      </c>
    </row>
    <row r="84" spans="1:45" x14ac:dyDescent="0.3">
      <c r="A84" s="57">
        <v>17040105</v>
      </c>
      <c r="B84" s="209">
        <v>13027500</v>
      </c>
      <c r="C84" s="209">
        <v>294</v>
      </c>
      <c r="D84" s="209">
        <v>344</v>
      </c>
      <c r="E84" s="209">
        <v>372</v>
      </c>
      <c r="F84" s="209">
        <v>421</v>
      </c>
      <c r="G84" s="214">
        <v>764.64200000000005</v>
      </c>
      <c r="H84" s="54" t="s">
        <v>483</v>
      </c>
      <c r="I84" s="248">
        <v>230</v>
      </c>
      <c r="J84" s="248">
        <v>165</v>
      </c>
      <c r="K84" s="53">
        <v>0.47</v>
      </c>
      <c r="AM84" s="57" t="s">
        <v>966</v>
      </c>
      <c r="AN84" s="209">
        <v>16010101</v>
      </c>
      <c r="AO84" s="208"/>
      <c r="AP84" s="208"/>
      <c r="AQ84" s="208">
        <v>0</v>
      </c>
      <c r="AR84" s="208">
        <v>0</v>
      </c>
      <c r="AS84" s="72">
        <v>0</v>
      </c>
    </row>
    <row r="85" spans="1:45" ht="15" thickBot="1" x14ac:dyDescent="0.35">
      <c r="A85" s="57">
        <v>17040202</v>
      </c>
      <c r="B85" s="209"/>
      <c r="C85" s="209"/>
      <c r="D85" s="209"/>
      <c r="E85" s="209"/>
      <c r="F85" s="209"/>
      <c r="G85" s="214"/>
      <c r="H85" s="54" t="s">
        <v>672</v>
      </c>
      <c r="I85" s="248">
        <v>50</v>
      </c>
      <c r="J85" s="248">
        <v>120</v>
      </c>
      <c r="K85" s="53">
        <v>0.47</v>
      </c>
      <c r="AM85" s="73" t="s">
        <v>967</v>
      </c>
      <c r="AN85" s="51">
        <v>16010102</v>
      </c>
      <c r="AO85" s="74"/>
      <c r="AP85" s="74"/>
      <c r="AQ85" s="74">
        <v>0</v>
      </c>
      <c r="AR85" s="74">
        <v>0</v>
      </c>
      <c r="AS85" s="75">
        <v>0</v>
      </c>
    </row>
    <row r="86" spans="1:45" ht="15" thickTop="1" x14ac:dyDescent="0.3">
      <c r="A86" s="57">
        <v>17040203</v>
      </c>
      <c r="B86" s="209">
        <v>13046680</v>
      </c>
      <c r="C86" s="209">
        <v>55</v>
      </c>
      <c r="D86" s="209">
        <v>59</v>
      </c>
      <c r="E86" s="209">
        <v>61</v>
      </c>
      <c r="F86" s="209">
        <v>65</v>
      </c>
      <c r="G86" s="214">
        <v>111.07899999999999</v>
      </c>
      <c r="H86" s="54" t="s">
        <v>484</v>
      </c>
      <c r="I86" s="248">
        <v>200</v>
      </c>
      <c r="J86" s="248">
        <v>120</v>
      </c>
      <c r="K86" s="53">
        <v>0.47</v>
      </c>
    </row>
    <row r="87" spans="1:45" ht="15" thickBot="1" x14ac:dyDescent="0.35">
      <c r="A87" s="73">
        <v>17040204</v>
      </c>
      <c r="B87" s="51">
        <v>13051500</v>
      </c>
      <c r="C87" s="51">
        <v>6.5</v>
      </c>
      <c r="D87" s="51">
        <v>8.1999999999999993</v>
      </c>
      <c r="E87" s="51">
        <v>8.6999999999999993</v>
      </c>
      <c r="F87" s="51">
        <v>10</v>
      </c>
      <c r="G87" s="239">
        <v>114.572</v>
      </c>
      <c r="H87" s="54" t="s">
        <v>485</v>
      </c>
      <c r="I87" s="248">
        <v>1500</v>
      </c>
      <c r="J87" s="248">
        <v>660</v>
      </c>
      <c r="K87" s="53">
        <v>0.47</v>
      </c>
    </row>
    <row r="88" spans="1:45" ht="15" thickTop="1" x14ac:dyDescent="0.3">
      <c r="H88" s="54" t="s">
        <v>486</v>
      </c>
      <c r="I88" s="248">
        <v>500</v>
      </c>
      <c r="J88" s="248">
        <v>165</v>
      </c>
      <c r="K88" s="53">
        <v>0.47</v>
      </c>
    </row>
    <row r="89" spans="1:45" x14ac:dyDescent="0.3">
      <c r="H89" s="54" t="s">
        <v>487</v>
      </c>
      <c r="I89" s="248">
        <v>225</v>
      </c>
      <c r="J89" s="248">
        <v>120</v>
      </c>
      <c r="K89" s="53">
        <v>0.47</v>
      </c>
    </row>
    <row r="90" spans="1:45" x14ac:dyDescent="0.3">
      <c r="H90" s="54" t="s">
        <v>488</v>
      </c>
      <c r="I90" s="248">
        <v>50</v>
      </c>
      <c r="J90" s="248">
        <v>120</v>
      </c>
      <c r="K90" s="53">
        <v>0.47</v>
      </c>
    </row>
    <row r="91" spans="1:45" x14ac:dyDescent="0.3">
      <c r="H91" s="54" t="s">
        <v>489</v>
      </c>
      <c r="I91" s="248">
        <v>1800</v>
      </c>
      <c r="J91" s="248">
        <v>222</v>
      </c>
      <c r="K91" s="53">
        <v>0.47</v>
      </c>
    </row>
    <row r="92" spans="1:45" x14ac:dyDescent="0.3">
      <c r="H92" s="54" t="s">
        <v>490</v>
      </c>
      <c r="I92" s="248">
        <v>120</v>
      </c>
      <c r="J92" s="248">
        <v>120</v>
      </c>
      <c r="K92" s="53">
        <v>0.47</v>
      </c>
    </row>
    <row r="93" spans="1:45" x14ac:dyDescent="0.3">
      <c r="H93" s="54" t="s">
        <v>491</v>
      </c>
      <c r="I93" s="248">
        <v>80</v>
      </c>
      <c r="J93" s="248">
        <v>120</v>
      </c>
      <c r="K93" s="53">
        <v>0.47</v>
      </c>
    </row>
    <row r="94" spans="1:45" x14ac:dyDescent="0.3">
      <c r="H94" s="54" t="s">
        <v>492</v>
      </c>
      <c r="I94" s="248">
        <v>150</v>
      </c>
      <c r="J94" s="248">
        <v>120</v>
      </c>
      <c r="K94" s="53">
        <v>0.47</v>
      </c>
    </row>
    <row r="95" spans="1:45" x14ac:dyDescent="0.3">
      <c r="H95" s="54" t="s">
        <v>493</v>
      </c>
      <c r="I95" s="248">
        <v>270</v>
      </c>
      <c r="J95" s="248">
        <v>120</v>
      </c>
      <c r="K95" s="53">
        <v>0.47</v>
      </c>
    </row>
    <row r="96" spans="1:45" x14ac:dyDescent="0.3">
      <c r="H96" s="54" t="s">
        <v>674</v>
      </c>
      <c r="I96" s="248">
        <v>350</v>
      </c>
      <c r="J96" s="248">
        <v>116</v>
      </c>
      <c r="K96" s="53">
        <v>0.47</v>
      </c>
    </row>
    <row r="97" spans="8:11" x14ac:dyDescent="0.3">
      <c r="H97" s="54" t="s">
        <v>494</v>
      </c>
      <c r="I97" s="248">
        <v>75</v>
      </c>
      <c r="J97" s="248">
        <v>120</v>
      </c>
      <c r="K97" s="53">
        <v>0.47</v>
      </c>
    </row>
    <row r="98" spans="8:11" x14ac:dyDescent="0.3">
      <c r="H98" s="54" t="s">
        <v>673</v>
      </c>
      <c r="I98" s="248">
        <v>50</v>
      </c>
      <c r="J98" s="248">
        <v>120</v>
      </c>
      <c r="K98" s="53">
        <v>0.47</v>
      </c>
    </row>
    <row r="99" spans="8:11" x14ac:dyDescent="0.3">
      <c r="H99" s="54" t="s">
        <v>495</v>
      </c>
      <c r="I99" s="248">
        <v>75</v>
      </c>
      <c r="J99" s="248">
        <v>120</v>
      </c>
      <c r="K99" s="53">
        <v>0.47</v>
      </c>
    </row>
    <row r="100" spans="8:11" x14ac:dyDescent="0.3">
      <c r="H100" s="54" t="s">
        <v>496</v>
      </c>
      <c r="I100" s="248">
        <v>50</v>
      </c>
      <c r="J100" s="248">
        <v>120</v>
      </c>
      <c r="K100" s="53">
        <v>0.47</v>
      </c>
    </row>
    <row r="101" spans="8:11" x14ac:dyDescent="0.3">
      <c r="H101" s="54" t="s">
        <v>497</v>
      </c>
      <c r="I101" s="248">
        <v>50</v>
      </c>
      <c r="J101" s="248">
        <v>120</v>
      </c>
      <c r="K101" s="53">
        <v>0.47</v>
      </c>
    </row>
    <row r="102" spans="8:11" x14ac:dyDescent="0.3">
      <c r="H102" s="54" t="s">
        <v>498</v>
      </c>
      <c r="I102" s="248">
        <v>1300</v>
      </c>
      <c r="J102" s="248">
        <v>120</v>
      </c>
      <c r="K102" s="53">
        <v>0.47</v>
      </c>
    </row>
    <row r="103" spans="8:11" x14ac:dyDescent="0.3">
      <c r="H103" s="54" t="s">
        <v>499</v>
      </c>
      <c r="I103" s="248">
        <v>40</v>
      </c>
      <c r="J103" s="248">
        <v>120</v>
      </c>
      <c r="K103" s="53">
        <v>0.47</v>
      </c>
    </row>
    <row r="104" spans="8:11" x14ac:dyDescent="0.3">
      <c r="H104" s="54" t="s">
        <v>500</v>
      </c>
      <c r="I104" s="248">
        <v>160</v>
      </c>
      <c r="J104" s="248">
        <v>120</v>
      </c>
      <c r="K104" s="53">
        <v>0.47</v>
      </c>
    </row>
    <row r="105" spans="8:11" x14ac:dyDescent="0.3">
      <c r="H105" s="54" t="s">
        <v>501</v>
      </c>
      <c r="I105" s="248">
        <v>60</v>
      </c>
      <c r="J105" s="248">
        <v>120</v>
      </c>
      <c r="K105" s="53">
        <v>0.47</v>
      </c>
    </row>
    <row r="106" spans="8:11" x14ac:dyDescent="0.3">
      <c r="H106" s="54" t="s">
        <v>502</v>
      </c>
      <c r="I106" s="248">
        <v>160</v>
      </c>
      <c r="J106" s="248">
        <v>120</v>
      </c>
      <c r="K106" s="53">
        <v>0.47</v>
      </c>
    </row>
    <row r="107" spans="8:11" x14ac:dyDescent="0.3">
      <c r="H107" s="54" t="s">
        <v>503</v>
      </c>
      <c r="I107" s="248">
        <v>60</v>
      </c>
      <c r="J107" s="248">
        <v>120</v>
      </c>
      <c r="K107" s="53">
        <v>0.47</v>
      </c>
    </row>
    <row r="108" spans="8:11" x14ac:dyDescent="0.3">
      <c r="H108" s="54" t="s">
        <v>504</v>
      </c>
      <c r="I108" s="248">
        <v>70</v>
      </c>
      <c r="J108" s="248">
        <v>120</v>
      </c>
      <c r="K108" s="53">
        <v>0.47</v>
      </c>
    </row>
    <row r="109" spans="8:11" x14ac:dyDescent="0.3">
      <c r="H109" s="54" t="s">
        <v>505</v>
      </c>
      <c r="I109" s="248">
        <v>80</v>
      </c>
      <c r="J109" s="248">
        <v>120</v>
      </c>
      <c r="K109" s="53">
        <v>0.47</v>
      </c>
    </row>
    <row r="110" spans="8:11" x14ac:dyDescent="0.3">
      <c r="H110" s="54" t="s">
        <v>506</v>
      </c>
      <c r="I110" s="248">
        <v>90</v>
      </c>
      <c r="J110" s="248">
        <v>120</v>
      </c>
      <c r="K110" s="53">
        <v>0.47</v>
      </c>
    </row>
    <row r="111" spans="8:11" x14ac:dyDescent="0.3">
      <c r="H111" s="54" t="s">
        <v>507</v>
      </c>
      <c r="I111" s="248">
        <v>180</v>
      </c>
      <c r="J111" s="248">
        <v>120</v>
      </c>
      <c r="K111" s="53">
        <v>0.47</v>
      </c>
    </row>
    <row r="112" spans="8:11" x14ac:dyDescent="0.3">
      <c r="H112" s="54" t="s">
        <v>508</v>
      </c>
      <c r="I112" s="248">
        <v>5240</v>
      </c>
      <c r="J112" s="248">
        <v>293</v>
      </c>
      <c r="K112" s="53">
        <v>0.47</v>
      </c>
    </row>
    <row r="113" spans="8:14" x14ac:dyDescent="0.3">
      <c r="H113" s="54" t="s">
        <v>509</v>
      </c>
      <c r="I113" s="248">
        <v>8500</v>
      </c>
      <c r="J113" s="248">
        <v>467</v>
      </c>
      <c r="K113" s="53">
        <v>0.47</v>
      </c>
    </row>
    <row r="114" spans="8:14" x14ac:dyDescent="0.3">
      <c r="H114" s="54" t="s">
        <v>510</v>
      </c>
      <c r="I114" s="248">
        <v>180</v>
      </c>
      <c r="J114" s="248">
        <v>120</v>
      </c>
      <c r="K114" s="53">
        <v>0.47</v>
      </c>
    </row>
    <row r="115" spans="8:14" ht="15" thickBot="1" x14ac:dyDescent="0.35">
      <c r="H115" s="62" t="s">
        <v>675</v>
      </c>
      <c r="I115" s="275">
        <v>1100</v>
      </c>
      <c r="J115" s="275">
        <v>557</v>
      </c>
      <c r="K115" s="63">
        <v>0.47</v>
      </c>
    </row>
    <row r="116" spans="8:14" ht="22.2" thickTop="1" thickBot="1" x14ac:dyDescent="0.45">
      <c r="H116" s="491" t="s">
        <v>1145</v>
      </c>
      <c r="I116" s="492"/>
      <c r="J116" s="492"/>
      <c r="K116" s="492"/>
      <c r="L116" s="492"/>
      <c r="M116" s="492"/>
      <c r="N116" s="493"/>
    </row>
    <row r="117" spans="8:14" ht="15.6" thickTop="1" thickBot="1" x14ac:dyDescent="0.35">
      <c r="H117" s="484" t="s">
        <v>246</v>
      </c>
      <c r="I117" s="485"/>
      <c r="J117" s="486" t="s">
        <v>1019</v>
      </c>
      <c r="K117" s="487"/>
      <c r="L117" s="488"/>
      <c r="M117" s="489" t="s">
        <v>1142</v>
      </c>
      <c r="N117" s="490"/>
    </row>
    <row r="118" spans="8:14" ht="58.2" thickTop="1" x14ac:dyDescent="0.3">
      <c r="H118" s="70" t="s">
        <v>463</v>
      </c>
      <c r="I118" s="104" t="s">
        <v>534</v>
      </c>
      <c r="J118" s="70" t="s">
        <v>391</v>
      </c>
      <c r="K118" s="81" t="s">
        <v>7</v>
      </c>
      <c r="L118" s="238" t="s">
        <v>1140</v>
      </c>
      <c r="M118" s="70" t="s">
        <v>798</v>
      </c>
      <c r="N118" s="104" t="s">
        <v>800</v>
      </c>
    </row>
    <row r="119" spans="8:14" x14ac:dyDescent="0.3">
      <c r="H119" s="54" t="s">
        <v>513</v>
      </c>
      <c r="I119" s="53">
        <v>152100</v>
      </c>
      <c r="J119" s="57" t="s">
        <v>515</v>
      </c>
      <c r="K119" s="209">
        <v>10080016</v>
      </c>
      <c r="L119" s="53">
        <v>225</v>
      </c>
      <c r="M119" s="54" t="s">
        <v>802</v>
      </c>
      <c r="N119" s="53">
        <v>41974</v>
      </c>
    </row>
    <row r="120" spans="8:14" x14ac:dyDescent="0.3">
      <c r="H120" s="54" t="s">
        <v>514</v>
      </c>
      <c r="I120" s="53">
        <v>210000</v>
      </c>
      <c r="J120" s="57" t="s">
        <v>515</v>
      </c>
      <c r="K120" s="209">
        <v>10090101</v>
      </c>
      <c r="L120" s="53">
        <v>225</v>
      </c>
      <c r="M120" s="54" t="s">
        <v>803</v>
      </c>
      <c r="N120" s="53">
        <v>38960</v>
      </c>
    </row>
    <row r="121" spans="8:14" x14ac:dyDescent="0.3">
      <c r="H121" s="54" t="s">
        <v>515</v>
      </c>
      <c r="I121" s="53">
        <v>4740000</v>
      </c>
      <c r="J121" s="57" t="s">
        <v>515</v>
      </c>
      <c r="K121" s="209">
        <v>10090207</v>
      </c>
      <c r="L121" s="53">
        <v>225</v>
      </c>
      <c r="M121" s="54" t="s">
        <v>804</v>
      </c>
      <c r="N121" s="53">
        <v>37340</v>
      </c>
    </row>
    <row r="122" spans="8:14" x14ac:dyDescent="0.3">
      <c r="H122" s="54" t="s">
        <v>516</v>
      </c>
      <c r="I122" s="53">
        <v>56000</v>
      </c>
      <c r="J122" s="57" t="s">
        <v>515</v>
      </c>
      <c r="K122" s="209">
        <v>10090206</v>
      </c>
      <c r="L122" s="53">
        <v>225</v>
      </c>
      <c r="M122" s="54" t="s">
        <v>803</v>
      </c>
      <c r="N122" s="53">
        <v>30129</v>
      </c>
    </row>
    <row r="123" spans="8:14" x14ac:dyDescent="0.3">
      <c r="H123" s="54" t="s">
        <v>517</v>
      </c>
      <c r="I123" s="53">
        <v>112000</v>
      </c>
      <c r="J123" s="57" t="s">
        <v>515</v>
      </c>
      <c r="K123" s="209">
        <v>10090202</v>
      </c>
      <c r="L123" s="53">
        <v>225</v>
      </c>
      <c r="M123" s="54" t="s">
        <v>803</v>
      </c>
      <c r="N123" s="53">
        <v>17738</v>
      </c>
    </row>
    <row r="124" spans="8:14" x14ac:dyDescent="0.3">
      <c r="H124" s="54" t="s">
        <v>518</v>
      </c>
      <c r="I124" s="53">
        <v>0</v>
      </c>
      <c r="J124" s="57" t="s">
        <v>531</v>
      </c>
      <c r="K124" s="209">
        <v>10090206</v>
      </c>
      <c r="L124" s="53">
        <v>225</v>
      </c>
      <c r="M124" s="54" t="s">
        <v>802</v>
      </c>
      <c r="N124" s="53">
        <v>13728</v>
      </c>
    </row>
    <row r="125" spans="8:14" x14ac:dyDescent="0.3">
      <c r="H125" s="54" t="s">
        <v>519</v>
      </c>
      <c r="I125" s="53">
        <v>16400</v>
      </c>
      <c r="J125" s="57" t="s">
        <v>531</v>
      </c>
      <c r="K125" s="209">
        <v>10090205</v>
      </c>
      <c r="L125" s="53">
        <v>225</v>
      </c>
      <c r="M125" s="206" t="s">
        <v>805</v>
      </c>
      <c r="N125" s="53">
        <v>11800</v>
      </c>
    </row>
    <row r="126" spans="8:14" x14ac:dyDescent="0.3">
      <c r="H126" s="54" t="s">
        <v>520</v>
      </c>
      <c r="I126" s="53">
        <v>90000</v>
      </c>
      <c r="J126" s="57" t="s">
        <v>531</v>
      </c>
      <c r="K126" s="209">
        <v>10090202</v>
      </c>
      <c r="L126" s="53">
        <v>225</v>
      </c>
      <c r="M126" s="54" t="s">
        <v>806</v>
      </c>
      <c r="N126" s="53">
        <v>8902</v>
      </c>
    </row>
    <row r="127" spans="8:14" x14ac:dyDescent="0.3">
      <c r="H127" s="54" t="s">
        <v>521</v>
      </c>
      <c r="I127" s="53">
        <v>1250000</v>
      </c>
      <c r="J127" s="57" t="s">
        <v>531</v>
      </c>
      <c r="K127" s="209">
        <v>10090201</v>
      </c>
      <c r="L127" s="53">
        <v>225</v>
      </c>
      <c r="M127" s="54" t="s">
        <v>807</v>
      </c>
      <c r="N127" s="53">
        <v>1304</v>
      </c>
    </row>
    <row r="128" spans="8:14" ht="15" thickBot="1" x14ac:dyDescent="0.35">
      <c r="H128" s="54" t="s">
        <v>522</v>
      </c>
      <c r="I128" s="53">
        <v>27500</v>
      </c>
      <c r="J128" s="57" t="s">
        <v>531</v>
      </c>
      <c r="K128" s="209">
        <v>10090203</v>
      </c>
      <c r="L128" s="53">
        <v>225</v>
      </c>
      <c r="M128" s="52" t="s">
        <v>807</v>
      </c>
      <c r="N128" s="95">
        <v>740</v>
      </c>
    </row>
    <row r="129" spans="8:20" ht="15" thickTop="1" x14ac:dyDescent="0.3">
      <c r="H129" s="54" t="s">
        <v>523</v>
      </c>
      <c r="I129" s="53">
        <v>17500</v>
      </c>
      <c r="J129" s="57" t="s">
        <v>531</v>
      </c>
      <c r="K129" s="209">
        <v>10090204</v>
      </c>
      <c r="L129" s="53">
        <v>225</v>
      </c>
    </row>
    <row r="130" spans="8:20" x14ac:dyDescent="0.3">
      <c r="H130" s="54" t="s">
        <v>524</v>
      </c>
      <c r="I130" s="53">
        <v>61250</v>
      </c>
      <c r="J130" s="57" t="s">
        <v>533</v>
      </c>
      <c r="K130" s="209">
        <v>10090202</v>
      </c>
      <c r="L130" s="53">
        <v>225</v>
      </c>
    </row>
    <row r="131" spans="8:20" x14ac:dyDescent="0.3">
      <c r="H131" s="54" t="s">
        <v>525</v>
      </c>
      <c r="I131" s="53">
        <v>83000</v>
      </c>
      <c r="J131" s="57" t="s">
        <v>533</v>
      </c>
      <c r="K131" s="209">
        <v>10090207</v>
      </c>
      <c r="L131" s="53">
        <v>225</v>
      </c>
    </row>
    <row r="132" spans="8:20" x14ac:dyDescent="0.3">
      <c r="H132" s="54" t="s">
        <v>526</v>
      </c>
      <c r="I132" s="53">
        <v>0</v>
      </c>
      <c r="J132" s="57" t="s">
        <v>533</v>
      </c>
      <c r="K132" s="209">
        <v>10090208</v>
      </c>
      <c r="L132" s="53">
        <v>225</v>
      </c>
    </row>
    <row r="133" spans="8:20" ht="15" thickBot="1" x14ac:dyDescent="0.35">
      <c r="H133" s="54" t="s">
        <v>527</v>
      </c>
      <c r="I133" s="53">
        <v>0</v>
      </c>
      <c r="J133" s="73" t="s">
        <v>532</v>
      </c>
      <c r="K133" s="51">
        <v>10090203</v>
      </c>
      <c r="L133" s="95">
        <v>225</v>
      </c>
    </row>
    <row r="134" spans="8:20" ht="15" thickTop="1" x14ac:dyDescent="0.3">
      <c r="H134" s="54" t="s">
        <v>528</v>
      </c>
      <c r="I134" s="53">
        <v>0</v>
      </c>
    </row>
    <row r="135" spans="8:20" x14ac:dyDescent="0.3">
      <c r="H135" s="54" t="s">
        <v>529</v>
      </c>
      <c r="I135" s="53">
        <v>0</v>
      </c>
    </row>
    <row r="136" spans="8:20" ht="15" thickBot="1" x14ac:dyDescent="0.35">
      <c r="H136" s="62" t="s">
        <v>530</v>
      </c>
      <c r="I136" s="63">
        <v>0</v>
      </c>
    </row>
    <row r="137" spans="8:20" ht="22.2" thickTop="1" thickBot="1" x14ac:dyDescent="0.45">
      <c r="H137" s="480" t="s">
        <v>1146</v>
      </c>
      <c r="I137" s="481"/>
      <c r="J137" s="481"/>
      <c r="K137" s="481"/>
      <c r="L137" s="482"/>
      <c r="M137" s="482"/>
      <c r="N137" s="482"/>
      <c r="O137" s="482"/>
      <c r="P137" s="482"/>
      <c r="Q137" s="482"/>
      <c r="R137" s="483"/>
    </row>
    <row r="138" spans="8:20" ht="15.6" thickTop="1" thickBot="1" x14ac:dyDescent="0.35">
      <c r="H138" s="484" t="s">
        <v>246</v>
      </c>
      <c r="I138" s="495"/>
      <c r="J138" s="495"/>
      <c r="K138" s="485"/>
      <c r="L138" s="487" t="s">
        <v>1019</v>
      </c>
      <c r="M138" s="487"/>
      <c r="N138" s="487"/>
      <c r="O138" s="488"/>
      <c r="P138" s="489" t="s">
        <v>1142</v>
      </c>
      <c r="Q138" s="494"/>
      <c r="R138" s="494"/>
      <c r="S138" s="494"/>
      <c r="T138" s="490"/>
    </row>
    <row r="139" spans="8:20" ht="29.4" thickTop="1" x14ac:dyDescent="0.3">
      <c r="H139" s="58" t="s">
        <v>463</v>
      </c>
      <c r="I139" s="102" t="s">
        <v>457</v>
      </c>
      <c r="J139" s="233" t="s">
        <v>1164</v>
      </c>
      <c r="K139" s="61" t="s">
        <v>1165</v>
      </c>
      <c r="L139" s="278" t="s">
        <v>681</v>
      </c>
      <c r="M139" s="71" t="s">
        <v>391</v>
      </c>
      <c r="N139" s="220" t="s">
        <v>702</v>
      </c>
      <c r="O139" s="238" t="s">
        <v>1017</v>
      </c>
      <c r="P139" s="70" t="s">
        <v>402</v>
      </c>
      <c r="Q139" s="81" t="s">
        <v>812</v>
      </c>
      <c r="R139" s="81" t="s">
        <v>7</v>
      </c>
      <c r="S139" s="220" t="s">
        <v>813</v>
      </c>
      <c r="T139" s="238" t="s">
        <v>814</v>
      </c>
    </row>
    <row r="140" spans="8:20" ht="14.4" customHeight="1" x14ac:dyDescent="0.3">
      <c r="H140" s="54" t="s">
        <v>536</v>
      </c>
      <c r="I140" s="214">
        <v>91600</v>
      </c>
      <c r="J140" s="208" t="s">
        <v>1166</v>
      </c>
      <c r="K140" s="72">
        <v>0.46</v>
      </c>
      <c r="L140" s="270" t="s">
        <v>704</v>
      </c>
      <c r="M140" s="208" t="s">
        <v>705</v>
      </c>
      <c r="N140" s="209">
        <v>159300</v>
      </c>
      <c r="O140" s="53">
        <v>0.49</v>
      </c>
      <c r="P140" s="54" t="s">
        <v>704</v>
      </c>
      <c r="Q140" s="475" t="s">
        <v>815</v>
      </c>
      <c r="R140" s="209">
        <v>10180005</v>
      </c>
      <c r="S140" s="209">
        <v>750</v>
      </c>
      <c r="T140" s="53">
        <v>33.87278886</v>
      </c>
    </row>
    <row r="141" spans="8:20" x14ac:dyDescent="0.3">
      <c r="H141" s="54" t="s">
        <v>419</v>
      </c>
      <c r="I141" s="214">
        <v>11300</v>
      </c>
      <c r="J141" s="208" t="s">
        <v>1167</v>
      </c>
      <c r="K141" s="72">
        <v>0.5</v>
      </c>
      <c r="L141" s="270" t="s">
        <v>704</v>
      </c>
      <c r="M141" s="208" t="s">
        <v>647</v>
      </c>
      <c r="N141" s="209">
        <v>611550</v>
      </c>
      <c r="O141" s="53">
        <v>0.49</v>
      </c>
      <c r="P141" s="54" t="s">
        <v>704</v>
      </c>
      <c r="Q141" s="476"/>
      <c r="R141" s="209">
        <v>10180005</v>
      </c>
      <c r="S141" s="209">
        <v>600</v>
      </c>
      <c r="T141" s="53">
        <v>27.098231089999999</v>
      </c>
    </row>
    <row r="142" spans="8:20" x14ac:dyDescent="0.3">
      <c r="H142" s="54" t="s">
        <v>537</v>
      </c>
      <c r="I142" s="214">
        <v>24000</v>
      </c>
      <c r="J142" s="208" t="s">
        <v>713</v>
      </c>
      <c r="K142" s="72">
        <v>0.26</v>
      </c>
      <c r="L142" s="270" t="s">
        <v>704</v>
      </c>
      <c r="M142" s="208" t="s">
        <v>706</v>
      </c>
      <c r="N142" s="209">
        <v>1800</v>
      </c>
      <c r="O142" s="53">
        <v>0.49</v>
      </c>
      <c r="P142" s="54" t="s">
        <v>704</v>
      </c>
      <c r="Q142" s="476"/>
      <c r="R142" s="209">
        <v>10180005</v>
      </c>
      <c r="S142" s="209">
        <v>550</v>
      </c>
      <c r="T142" s="53">
        <v>24.840045159999999</v>
      </c>
    </row>
    <row r="143" spans="8:20" x14ac:dyDescent="0.3">
      <c r="H143" s="54" t="s">
        <v>538</v>
      </c>
      <c r="I143" s="214">
        <v>11300</v>
      </c>
      <c r="J143" s="208" t="s">
        <v>1168</v>
      </c>
      <c r="K143" s="72">
        <v>0.05</v>
      </c>
      <c r="L143" s="270" t="s">
        <v>704</v>
      </c>
      <c r="M143" s="208" t="s">
        <v>395</v>
      </c>
      <c r="N143" s="209">
        <v>145125</v>
      </c>
      <c r="O143" s="53">
        <v>0.49</v>
      </c>
      <c r="P143" s="54" t="s">
        <v>704</v>
      </c>
      <c r="Q143" s="476"/>
      <c r="R143" s="209">
        <v>10180005</v>
      </c>
      <c r="S143" s="209">
        <v>554</v>
      </c>
      <c r="T143" s="53">
        <v>25.020700040000001</v>
      </c>
    </row>
    <row r="144" spans="8:20" x14ac:dyDescent="0.3">
      <c r="H144" s="54" t="s">
        <v>539</v>
      </c>
      <c r="I144" s="214">
        <v>29254</v>
      </c>
      <c r="J144" s="208" t="s">
        <v>1169</v>
      </c>
      <c r="K144" s="72">
        <v>0.65</v>
      </c>
      <c r="L144" s="270" t="s">
        <v>704</v>
      </c>
      <c r="M144" s="208" t="s">
        <v>532</v>
      </c>
      <c r="N144" s="209">
        <v>19800</v>
      </c>
      <c r="O144" s="53">
        <v>0.49</v>
      </c>
      <c r="P144" s="54" t="s">
        <v>704</v>
      </c>
      <c r="Q144" s="476"/>
      <c r="R144" s="209">
        <v>10180005</v>
      </c>
      <c r="S144" s="209">
        <v>550</v>
      </c>
      <c r="T144" s="53">
        <v>24.840045159999999</v>
      </c>
    </row>
    <row r="145" spans="8:20" x14ac:dyDescent="0.3">
      <c r="H145" s="54" t="s">
        <v>540</v>
      </c>
      <c r="I145" s="214">
        <v>60000</v>
      </c>
      <c r="J145" s="208" t="s">
        <v>704</v>
      </c>
      <c r="K145" s="72">
        <v>0.49</v>
      </c>
      <c r="L145" s="270" t="s">
        <v>704</v>
      </c>
      <c r="M145" s="208" t="s">
        <v>650</v>
      </c>
      <c r="N145" s="209">
        <v>1125</v>
      </c>
      <c r="O145" s="53">
        <v>0.49</v>
      </c>
      <c r="P145" s="54" t="s">
        <v>704</v>
      </c>
      <c r="Q145" s="476"/>
      <c r="R145" s="209">
        <v>10180005</v>
      </c>
      <c r="S145" s="209">
        <v>510</v>
      </c>
      <c r="T145" s="53">
        <v>23.033496419999999</v>
      </c>
    </row>
    <row r="146" spans="8:20" x14ac:dyDescent="0.3">
      <c r="H146" s="54" t="s">
        <v>541</v>
      </c>
      <c r="I146" s="214">
        <v>18000</v>
      </c>
      <c r="J146" s="208" t="s">
        <v>707</v>
      </c>
      <c r="K146" s="72">
        <v>0.5</v>
      </c>
      <c r="L146" s="270" t="s">
        <v>707</v>
      </c>
      <c r="M146" s="208" t="s">
        <v>705</v>
      </c>
      <c r="N146" s="209">
        <v>45000</v>
      </c>
      <c r="O146" s="53">
        <v>0.5</v>
      </c>
      <c r="P146" s="54" t="s">
        <v>704</v>
      </c>
      <c r="Q146" s="476"/>
      <c r="R146" s="209">
        <v>10180005</v>
      </c>
      <c r="S146" s="209">
        <v>480</v>
      </c>
      <c r="T146" s="53">
        <v>21.678584870000002</v>
      </c>
    </row>
    <row r="147" spans="8:20" x14ac:dyDescent="0.3">
      <c r="H147" s="54" t="s">
        <v>542</v>
      </c>
      <c r="I147" s="214">
        <v>50000</v>
      </c>
      <c r="J147" s="208" t="s">
        <v>710</v>
      </c>
      <c r="K147" s="72">
        <v>0.5</v>
      </c>
      <c r="L147" s="270" t="s">
        <v>707</v>
      </c>
      <c r="M147" s="208" t="s">
        <v>647</v>
      </c>
      <c r="N147" s="209">
        <v>2250</v>
      </c>
      <c r="O147" s="53">
        <v>0.5</v>
      </c>
      <c r="P147" s="54" t="s">
        <v>704</v>
      </c>
      <c r="Q147" s="476"/>
      <c r="R147" s="209">
        <v>10180006</v>
      </c>
      <c r="S147" s="209">
        <v>250</v>
      </c>
      <c r="T147" s="53">
        <v>11.29092962</v>
      </c>
    </row>
    <row r="148" spans="8:20" x14ac:dyDescent="0.3">
      <c r="H148" s="54" t="s">
        <v>543</v>
      </c>
      <c r="I148" s="214">
        <v>141279</v>
      </c>
      <c r="J148" s="208" t="s">
        <v>711</v>
      </c>
      <c r="K148" s="72">
        <v>0.49</v>
      </c>
      <c r="L148" s="270" t="s">
        <v>707</v>
      </c>
      <c r="M148" s="208" t="s">
        <v>706</v>
      </c>
      <c r="N148" s="209">
        <v>994725</v>
      </c>
      <c r="O148" s="53">
        <v>0.5</v>
      </c>
      <c r="P148" s="54" t="s">
        <v>704</v>
      </c>
      <c r="Q148" s="476"/>
      <c r="R148" s="209">
        <v>10180005</v>
      </c>
      <c r="S148" s="209">
        <v>220</v>
      </c>
      <c r="T148" s="53">
        <v>9.9360180650000007</v>
      </c>
    </row>
    <row r="149" spans="8:20" x14ac:dyDescent="0.3">
      <c r="H149" s="54" t="s">
        <v>544</v>
      </c>
      <c r="I149" s="214">
        <v>500000</v>
      </c>
      <c r="J149" s="208" t="s">
        <v>712</v>
      </c>
      <c r="K149" s="72">
        <v>0.56999999999999995</v>
      </c>
      <c r="L149" s="270" t="s">
        <v>707</v>
      </c>
      <c r="M149" s="208" t="s">
        <v>708</v>
      </c>
      <c r="N149" s="209">
        <v>2700</v>
      </c>
      <c r="O149" s="53">
        <v>0.5</v>
      </c>
      <c r="P149" s="54" t="s">
        <v>704</v>
      </c>
      <c r="Q149" s="476"/>
      <c r="R149" s="209">
        <v>10180005</v>
      </c>
      <c r="S149" s="209">
        <v>150</v>
      </c>
      <c r="T149" s="53">
        <v>6.7745577719999996</v>
      </c>
    </row>
    <row r="150" spans="8:20" x14ac:dyDescent="0.3">
      <c r="H150" s="54" t="s">
        <v>545</v>
      </c>
      <c r="I150" s="214">
        <v>2251000</v>
      </c>
      <c r="J150" s="208" t="s">
        <v>714</v>
      </c>
      <c r="K150" s="72">
        <v>0.67</v>
      </c>
      <c r="L150" s="270" t="s">
        <v>707</v>
      </c>
      <c r="M150" s="208" t="s">
        <v>532</v>
      </c>
      <c r="N150" s="209">
        <v>1522350</v>
      </c>
      <c r="O150" s="53">
        <v>0.5</v>
      </c>
      <c r="P150" s="54" t="s">
        <v>704</v>
      </c>
      <c r="Q150" s="476"/>
      <c r="R150" s="209">
        <v>10180005</v>
      </c>
      <c r="S150" s="209">
        <v>90</v>
      </c>
      <c r="T150" s="53">
        <v>4.0647346630000003</v>
      </c>
    </row>
    <row r="151" spans="8:20" ht="15" thickBot="1" x14ac:dyDescent="0.35">
      <c r="H151" s="54" t="s">
        <v>547</v>
      </c>
      <c r="I151" s="214">
        <v>484800</v>
      </c>
      <c r="J151" s="74" t="s">
        <v>715</v>
      </c>
      <c r="K151" s="75">
        <v>0.5</v>
      </c>
      <c r="L151" s="270" t="s">
        <v>707</v>
      </c>
      <c r="M151" s="208" t="s">
        <v>628</v>
      </c>
      <c r="N151" s="209">
        <v>24750</v>
      </c>
      <c r="O151" s="53">
        <v>0.5</v>
      </c>
      <c r="P151" s="54" t="s">
        <v>704</v>
      </c>
      <c r="Q151" s="476"/>
      <c r="R151" s="209">
        <v>10180005</v>
      </c>
      <c r="S151" s="209">
        <v>60</v>
      </c>
      <c r="T151" s="53">
        <v>2.7098231089999998</v>
      </c>
    </row>
    <row r="152" spans="8:20" ht="15" thickTop="1" x14ac:dyDescent="0.3">
      <c r="H152" s="54" t="s">
        <v>548</v>
      </c>
      <c r="I152" s="53">
        <v>35030</v>
      </c>
      <c r="L152" s="57" t="s">
        <v>707</v>
      </c>
      <c r="M152" s="208" t="s">
        <v>709</v>
      </c>
      <c r="N152" s="209">
        <v>212175</v>
      </c>
      <c r="O152" s="53">
        <v>0.5</v>
      </c>
      <c r="P152" s="54" t="s">
        <v>704</v>
      </c>
      <c r="Q152" s="477"/>
      <c r="R152" s="209">
        <v>10180005</v>
      </c>
      <c r="S152" s="209">
        <v>550</v>
      </c>
      <c r="T152" s="53">
        <v>24.840045159999999</v>
      </c>
    </row>
    <row r="153" spans="8:20" ht="14.4" customHeight="1" x14ac:dyDescent="0.3">
      <c r="H153" s="54" t="s">
        <v>549</v>
      </c>
      <c r="I153" s="53">
        <v>11300</v>
      </c>
      <c r="L153" s="57" t="s">
        <v>710</v>
      </c>
      <c r="M153" s="208" t="s">
        <v>708</v>
      </c>
      <c r="N153" s="209">
        <v>801000</v>
      </c>
      <c r="O153" s="53">
        <v>0.5</v>
      </c>
      <c r="P153" s="54" t="s">
        <v>704</v>
      </c>
      <c r="Q153" s="475" t="s">
        <v>816</v>
      </c>
      <c r="R153" s="209">
        <v>10180006</v>
      </c>
      <c r="S153" s="209">
        <v>1000</v>
      </c>
      <c r="T153" s="53">
        <v>0</v>
      </c>
    </row>
    <row r="154" spans="8:20" x14ac:dyDescent="0.3">
      <c r="H154" s="54" t="s">
        <v>550</v>
      </c>
      <c r="I154" s="53">
        <v>23500</v>
      </c>
      <c r="L154" s="57" t="s">
        <v>710</v>
      </c>
      <c r="M154" s="208" t="s">
        <v>628</v>
      </c>
      <c r="N154" s="209">
        <v>2025</v>
      </c>
      <c r="O154" s="53">
        <v>0.5</v>
      </c>
      <c r="P154" s="54" t="s">
        <v>704</v>
      </c>
      <c r="Q154" s="476"/>
      <c r="R154" s="209">
        <v>10180006</v>
      </c>
      <c r="S154" s="209">
        <v>1000</v>
      </c>
      <c r="T154" s="53">
        <v>0</v>
      </c>
    </row>
    <row r="155" spans="8:20" x14ac:dyDescent="0.3">
      <c r="H155" s="54" t="s">
        <v>551</v>
      </c>
      <c r="I155" s="53">
        <v>600000</v>
      </c>
      <c r="L155" s="57" t="s">
        <v>710</v>
      </c>
      <c r="M155" s="208" t="s">
        <v>709</v>
      </c>
      <c r="N155" s="209">
        <v>0</v>
      </c>
      <c r="O155" s="53">
        <v>0.5</v>
      </c>
      <c r="P155" s="54" t="s">
        <v>704</v>
      </c>
      <c r="Q155" s="476"/>
      <c r="R155" s="209">
        <v>10180006</v>
      </c>
      <c r="S155" s="209">
        <v>1000</v>
      </c>
      <c r="T155" s="53">
        <v>0</v>
      </c>
    </row>
    <row r="156" spans="8:20" x14ac:dyDescent="0.3">
      <c r="H156" s="54" t="s">
        <v>552</v>
      </c>
      <c r="I156" s="53">
        <v>95587</v>
      </c>
      <c r="L156" s="57" t="s">
        <v>711</v>
      </c>
      <c r="M156" s="208" t="s">
        <v>705</v>
      </c>
      <c r="N156" s="209">
        <v>1086975</v>
      </c>
      <c r="O156" s="53">
        <v>0.49</v>
      </c>
      <c r="P156" s="54" t="s">
        <v>704</v>
      </c>
      <c r="Q156" s="476"/>
      <c r="R156" s="209">
        <v>10180006</v>
      </c>
      <c r="S156" s="209">
        <v>1000</v>
      </c>
      <c r="T156" s="53">
        <v>0</v>
      </c>
    </row>
    <row r="157" spans="8:20" x14ac:dyDescent="0.3">
      <c r="H157" s="54" t="s">
        <v>553</v>
      </c>
      <c r="I157" s="53">
        <v>28250</v>
      </c>
      <c r="L157" s="57" t="s">
        <v>711</v>
      </c>
      <c r="M157" s="208" t="s">
        <v>647</v>
      </c>
      <c r="N157" s="209">
        <v>22725</v>
      </c>
      <c r="O157" s="53">
        <v>0.49</v>
      </c>
      <c r="P157" s="54" t="s">
        <v>704</v>
      </c>
      <c r="Q157" s="476"/>
      <c r="R157" s="209">
        <v>10180006</v>
      </c>
      <c r="S157" s="209">
        <v>90</v>
      </c>
      <c r="T157" s="53">
        <v>0</v>
      </c>
    </row>
    <row r="158" spans="8:20" x14ac:dyDescent="0.3">
      <c r="H158" s="54" t="s">
        <v>554</v>
      </c>
      <c r="I158" s="53">
        <v>70349</v>
      </c>
      <c r="L158" s="57" t="s">
        <v>712</v>
      </c>
      <c r="M158" s="208" t="s">
        <v>705</v>
      </c>
      <c r="N158" s="209">
        <v>105975</v>
      </c>
      <c r="O158" s="53">
        <v>0.56999999999999995</v>
      </c>
      <c r="P158" s="54" t="s">
        <v>704</v>
      </c>
      <c r="Q158" s="477"/>
      <c r="R158" s="209">
        <v>10180006</v>
      </c>
      <c r="S158" s="209">
        <v>60</v>
      </c>
      <c r="T158" s="53">
        <v>0</v>
      </c>
    </row>
    <row r="159" spans="8:20" x14ac:dyDescent="0.3">
      <c r="H159" s="54" t="s">
        <v>555</v>
      </c>
      <c r="I159" s="53">
        <v>22600</v>
      </c>
      <c r="L159" s="57" t="s">
        <v>712</v>
      </c>
      <c r="M159" s="208" t="s">
        <v>708</v>
      </c>
      <c r="N159" s="209">
        <v>67500</v>
      </c>
      <c r="O159" s="53">
        <v>0.56999999999999995</v>
      </c>
      <c r="P159" s="54" t="s">
        <v>704</v>
      </c>
      <c r="Q159" s="475" t="s">
        <v>817</v>
      </c>
      <c r="R159" s="209">
        <v>10180004</v>
      </c>
      <c r="S159" s="209">
        <v>650</v>
      </c>
      <c r="T159" s="53">
        <v>0</v>
      </c>
    </row>
    <row r="160" spans="8:20" x14ac:dyDescent="0.3">
      <c r="H160" s="54" t="s">
        <v>556</v>
      </c>
      <c r="I160" s="53">
        <v>67800</v>
      </c>
      <c r="L160" s="57" t="s">
        <v>712</v>
      </c>
      <c r="M160" s="208" t="s">
        <v>713</v>
      </c>
      <c r="N160" s="209">
        <v>11450</v>
      </c>
      <c r="O160" s="53">
        <v>0.56999999999999995</v>
      </c>
      <c r="P160" s="54" t="s">
        <v>704</v>
      </c>
      <c r="Q160" s="476"/>
      <c r="R160" s="209">
        <v>10180003</v>
      </c>
      <c r="S160" s="209">
        <v>650</v>
      </c>
      <c r="T160" s="53">
        <v>0</v>
      </c>
    </row>
    <row r="161" spans="8:20" x14ac:dyDescent="0.3">
      <c r="H161" s="54" t="s">
        <v>557</v>
      </c>
      <c r="I161" s="53">
        <v>350000</v>
      </c>
      <c r="L161" s="57" t="s">
        <v>712</v>
      </c>
      <c r="M161" s="208" t="s">
        <v>709</v>
      </c>
      <c r="N161" s="209">
        <v>611325</v>
      </c>
      <c r="O161" s="53">
        <v>0.56999999999999995</v>
      </c>
      <c r="P161" s="54" t="s">
        <v>704</v>
      </c>
      <c r="Q161" s="476"/>
      <c r="R161" s="209">
        <v>10180003</v>
      </c>
      <c r="S161" s="209">
        <v>650</v>
      </c>
      <c r="T161" s="53">
        <v>0</v>
      </c>
    </row>
    <row r="162" spans="8:20" x14ac:dyDescent="0.3">
      <c r="H162" s="54" t="s">
        <v>558</v>
      </c>
      <c r="I162" s="53">
        <v>10300000</v>
      </c>
      <c r="L162" s="57" t="s">
        <v>714</v>
      </c>
      <c r="M162" s="208" t="s">
        <v>705</v>
      </c>
      <c r="N162" s="209">
        <v>4500</v>
      </c>
      <c r="O162" s="53">
        <v>0.67</v>
      </c>
      <c r="P162" s="54" t="s">
        <v>704</v>
      </c>
      <c r="Q162" s="476"/>
      <c r="R162" s="209">
        <v>10180003</v>
      </c>
      <c r="S162" s="209">
        <v>500</v>
      </c>
      <c r="T162" s="53">
        <v>0</v>
      </c>
    </row>
    <row r="163" spans="8:20" x14ac:dyDescent="0.3">
      <c r="H163" s="54" t="s">
        <v>559</v>
      </c>
      <c r="I163" s="53">
        <v>1489085</v>
      </c>
      <c r="L163" s="57" t="s">
        <v>714</v>
      </c>
      <c r="M163" s="208" t="s">
        <v>708</v>
      </c>
      <c r="N163" s="209">
        <v>283050</v>
      </c>
      <c r="O163" s="53">
        <v>0.67</v>
      </c>
      <c r="P163" s="54" t="s">
        <v>704</v>
      </c>
      <c r="Q163" s="476"/>
      <c r="R163" s="209">
        <v>10180003</v>
      </c>
      <c r="S163" s="209">
        <v>500</v>
      </c>
      <c r="T163" s="53">
        <v>0</v>
      </c>
    </row>
    <row r="164" spans="8:20" x14ac:dyDescent="0.3">
      <c r="H164" s="54" t="s">
        <v>560</v>
      </c>
      <c r="I164" s="53">
        <v>295800</v>
      </c>
      <c r="L164" s="57" t="s">
        <v>714</v>
      </c>
      <c r="M164" s="208" t="s">
        <v>713</v>
      </c>
      <c r="N164" s="209">
        <v>85050</v>
      </c>
      <c r="O164" s="53">
        <v>0.67</v>
      </c>
      <c r="P164" s="54" t="s">
        <v>704</v>
      </c>
      <c r="Q164" s="476"/>
      <c r="R164" s="209">
        <v>10180003</v>
      </c>
      <c r="S164" s="209">
        <v>500</v>
      </c>
      <c r="T164" s="53">
        <v>0</v>
      </c>
    </row>
    <row r="165" spans="8:20" x14ac:dyDescent="0.3">
      <c r="H165" s="54" t="s">
        <v>561</v>
      </c>
      <c r="I165" s="53">
        <v>2360000</v>
      </c>
      <c r="L165" s="57" t="s">
        <v>714</v>
      </c>
      <c r="M165" s="208" t="s">
        <v>709</v>
      </c>
      <c r="N165" s="209">
        <v>9225</v>
      </c>
      <c r="O165" s="53">
        <v>0.67</v>
      </c>
      <c r="P165" s="54" t="s">
        <v>704</v>
      </c>
      <c r="Q165" s="476"/>
      <c r="R165" s="209">
        <v>10180003</v>
      </c>
      <c r="S165" s="209">
        <v>150</v>
      </c>
      <c r="T165" s="53">
        <v>0</v>
      </c>
    </row>
    <row r="166" spans="8:20" x14ac:dyDescent="0.3">
      <c r="H166" s="54" t="s">
        <v>562</v>
      </c>
      <c r="I166" s="53">
        <v>250250</v>
      </c>
      <c r="L166" s="57" t="s">
        <v>715</v>
      </c>
      <c r="M166" s="208" t="s">
        <v>705</v>
      </c>
      <c r="N166" s="209">
        <v>89550</v>
      </c>
      <c r="O166" s="53">
        <v>0.5</v>
      </c>
      <c r="P166" s="54" t="s">
        <v>704</v>
      </c>
      <c r="Q166" s="476"/>
      <c r="R166" s="209">
        <v>10180003</v>
      </c>
      <c r="S166" s="209">
        <v>150</v>
      </c>
      <c r="T166" s="53">
        <v>0</v>
      </c>
    </row>
    <row r="167" spans="8:20" ht="15" thickBot="1" x14ac:dyDescent="0.35">
      <c r="H167" s="54" t="s">
        <v>563</v>
      </c>
      <c r="I167" s="53">
        <v>16950</v>
      </c>
      <c r="L167" s="73" t="s">
        <v>715</v>
      </c>
      <c r="M167" s="74" t="s">
        <v>713</v>
      </c>
      <c r="N167" s="51">
        <v>2682800</v>
      </c>
      <c r="O167" s="95">
        <v>0.5</v>
      </c>
      <c r="P167" s="54" t="s">
        <v>704</v>
      </c>
      <c r="Q167" s="476"/>
      <c r="R167" s="209">
        <v>10180004</v>
      </c>
      <c r="S167" s="209">
        <v>150</v>
      </c>
      <c r="T167" s="53">
        <v>0</v>
      </c>
    </row>
    <row r="168" spans="8:20" ht="15" thickTop="1" x14ac:dyDescent="0.3">
      <c r="H168" s="54" t="s">
        <v>564</v>
      </c>
      <c r="I168" s="53">
        <v>141360</v>
      </c>
      <c r="N168" s="161"/>
      <c r="O168" s="161"/>
      <c r="P168" s="54" t="s">
        <v>704</v>
      </c>
      <c r="Q168" s="476"/>
      <c r="R168" s="209">
        <v>10180003</v>
      </c>
      <c r="S168" s="209">
        <v>75</v>
      </c>
      <c r="T168" s="53">
        <v>0</v>
      </c>
    </row>
    <row r="169" spans="8:20" x14ac:dyDescent="0.3">
      <c r="H169" s="54" t="s">
        <v>565</v>
      </c>
      <c r="I169" s="53">
        <v>22600</v>
      </c>
      <c r="N169" s="161"/>
      <c r="O169" s="161"/>
      <c r="P169" s="54" t="s">
        <v>704</v>
      </c>
      <c r="Q169" s="477"/>
      <c r="R169" s="209">
        <v>10180003</v>
      </c>
      <c r="S169" s="209">
        <v>150</v>
      </c>
      <c r="T169" s="53">
        <v>0</v>
      </c>
    </row>
    <row r="170" spans="8:20" x14ac:dyDescent="0.3">
      <c r="H170" s="54" t="s">
        <v>566</v>
      </c>
      <c r="I170" s="53">
        <v>10396</v>
      </c>
      <c r="N170" s="161"/>
      <c r="O170" s="161"/>
      <c r="P170" s="54" t="s">
        <v>704</v>
      </c>
      <c r="Q170" s="475" t="s">
        <v>818</v>
      </c>
      <c r="R170" s="209">
        <v>10180006</v>
      </c>
      <c r="S170" s="209">
        <v>1100</v>
      </c>
      <c r="T170" s="53">
        <v>0</v>
      </c>
    </row>
    <row r="171" spans="8:20" x14ac:dyDescent="0.3">
      <c r="H171" s="54" t="s">
        <v>567</v>
      </c>
      <c r="I171" s="53">
        <v>84750</v>
      </c>
      <c r="N171" s="161"/>
      <c r="O171" s="161"/>
      <c r="P171" s="54" t="s">
        <v>704</v>
      </c>
      <c r="Q171" s="476"/>
      <c r="R171" s="209">
        <v>10180006</v>
      </c>
      <c r="S171" s="209">
        <v>1100</v>
      </c>
      <c r="T171" s="53">
        <v>0</v>
      </c>
    </row>
    <row r="172" spans="8:20" x14ac:dyDescent="0.3">
      <c r="H172" s="54" t="s">
        <v>568</v>
      </c>
      <c r="I172" s="53">
        <v>126560</v>
      </c>
      <c r="N172" s="161"/>
      <c r="O172" s="161"/>
      <c r="P172" s="54" t="s">
        <v>704</v>
      </c>
      <c r="Q172" s="476"/>
      <c r="R172" s="209">
        <v>10180006</v>
      </c>
      <c r="S172" s="209">
        <v>225</v>
      </c>
      <c r="T172" s="53">
        <v>0</v>
      </c>
    </row>
    <row r="173" spans="8:20" x14ac:dyDescent="0.3">
      <c r="H173" s="54" t="s">
        <v>569</v>
      </c>
      <c r="I173" s="53">
        <v>17000</v>
      </c>
      <c r="N173" s="161"/>
      <c r="O173" s="161"/>
      <c r="P173" s="54" t="s">
        <v>704</v>
      </c>
      <c r="Q173" s="477"/>
      <c r="R173" s="209">
        <v>10180006</v>
      </c>
      <c r="S173" s="209">
        <v>200</v>
      </c>
      <c r="T173" s="53">
        <v>0</v>
      </c>
    </row>
    <row r="174" spans="8:20" ht="14.4" customHeight="1" x14ac:dyDescent="0.3">
      <c r="H174" s="54" t="s">
        <v>570</v>
      </c>
      <c r="I174" s="53">
        <v>11300</v>
      </c>
      <c r="N174" s="161"/>
      <c r="O174" s="161"/>
      <c r="P174" s="54" t="s">
        <v>704</v>
      </c>
      <c r="Q174" s="478" t="s">
        <v>819</v>
      </c>
      <c r="R174" s="209">
        <v>10180005</v>
      </c>
      <c r="S174" s="209">
        <v>1000</v>
      </c>
      <c r="T174" s="53">
        <v>0</v>
      </c>
    </row>
    <row r="175" spans="8:20" x14ac:dyDescent="0.3">
      <c r="H175" s="54" t="s">
        <v>571</v>
      </c>
      <c r="I175" s="53">
        <v>6000000</v>
      </c>
      <c r="N175" s="161"/>
      <c r="O175" s="161"/>
      <c r="P175" s="54" t="s">
        <v>704</v>
      </c>
      <c r="Q175" s="479"/>
      <c r="R175" s="209">
        <v>10180006</v>
      </c>
      <c r="S175" s="209">
        <v>100</v>
      </c>
      <c r="T175" s="53">
        <v>0</v>
      </c>
    </row>
    <row r="176" spans="8:20" ht="14.4" customHeight="1" x14ac:dyDescent="0.3">
      <c r="H176" s="54" t="s">
        <v>572</v>
      </c>
      <c r="I176" s="53">
        <v>169599</v>
      </c>
      <c r="N176" s="161"/>
      <c r="O176" s="161"/>
      <c r="P176" s="54" t="s">
        <v>704</v>
      </c>
      <c r="Q176" s="475" t="s">
        <v>820</v>
      </c>
      <c r="R176" s="209">
        <v>10180006</v>
      </c>
      <c r="S176" s="209">
        <v>300</v>
      </c>
      <c r="T176" s="53">
        <v>0</v>
      </c>
    </row>
    <row r="177" spans="8:20" x14ac:dyDescent="0.3">
      <c r="H177" s="54" t="s">
        <v>573</v>
      </c>
      <c r="I177" s="53">
        <v>38850</v>
      </c>
      <c r="N177" s="161"/>
      <c r="O177" s="161"/>
      <c r="P177" s="54" t="s">
        <v>704</v>
      </c>
      <c r="Q177" s="476"/>
      <c r="R177" s="209">
        <v>10180006</v>
      </c>
      <c r="S177" s="209">
        <v>300</v>
      </c>
      <c r="T177" s="53">
        <v>0</v>
      </c>
    </row>
    <row r="178" spans="8:20" x14ac:dyDescent="0.3">
      <c r="H178" s="54" t="s">
        <v>574</v>
      </c>
      <c r="I178" s="53">
        <v>33900</v>
      </c>
      <c r="N178" s="161"/>
      <c r="O178" s="161"/>
      <c r="P178" s="54" t="s">
        <v>704</v>
      </c>
      <c r="Q178" s="477"/>
      <c r="R178" s="209">
        <v>10180006</v>
      </c>
      <c r="S178" s="209">
        <v>60</v>
      </c>
      <c r="T178" s="53">
        <v>0</v>
      </c>
    </row>
    <row r="179" spans="8:20" x14ac:dyDescent="0.3">
      <c r="H179" s="54" t="s">
        <v>575</v>
      </c>
      <c r="I179" s="53">
        <v>55000</v>
      </c>
      <c r="N179" s="161"/>
      <c r="O179" s="161"/>
      <c r="P179" s="54" t="s">
        <v>704</v>
      </c>
      <c r="Q179" s="216" t="s">
        <v>821</v>
      </c>
      <c r="R179" s="209">
        <v>10180003</v>
      </c>
      <c r="S179" s="209">
        <v>50</v>
      </c>
      <c r="T179" s="53">
        <v>50</v>
      </c>
    </row>
    <row r="180" spans="8:20" x14ac:dyDescent="0.3">
      <c r="H180" s="54" t="s">
        <v>576</v>
      </c>
      <c r="I180" s="53">
        <v>25000</v>
      </c>
      <c r="N180" s="161"/>
      <c r="O180" s="161"/>
      <c r="P180" s="54" t="s">
        <v>704</v>
      </c>
      <c r="Q180" s="216" t="s">
        <v>822</v>
      </c>
      <c r="R180" s="209">
        <v>10180003</v>
      </c>
      <c r="S180" s="209">
        <v>50</v>
      </c>
      <c r="T180" s="53">
        <v>50</v>
      </c>
    </row>
    <row r="181" spans="8:20" ht="14.4" customHeight="1" x14ac:dyDescent="0.3">
      <c r="H181" s="54" t="s">
        <v>577</v>
      </c>
      <c r="I181" s="53">
        <v>34500</v>
      </c>
      <c r="N181" s="161"/>
      <c r="O181" s="161"/>
      <c r="P181" s="54" t="s">
        <v>704</v>
      </c>
      <c r="Q181" s="475" t="s">
        <v>823</v>
      </c>
      <c r="R181" s="209">
        <v>10180006</v>
      </c>
      <c r="S181" s="209">
        <v>2200</v>
      </c>
      <c r="T181" s="53">
        <v>2200</v>
      </c>
    </row>
    <row r="182" spans="8:20" x14ac:dyDescent="0.3">
      <c r="H182" s="54" t="s">
        <v>578</v>
      </c>
      <c r="I182" s="53">
        <v>11300</v>
      </c>
      <c r="N182" s="161"/>
      <c r="O182" s="161"/>
      <c r="P182" s="54" t="s">
        <v>704</v>
      </c>
      <c r="Q182" s="476"/>
      <c r="R182" s="209">
        <v>10180006</v>
      </c>
      <c r="S182" s="209">
        <v>1020</v>
      </c>
      <c r="T182" s="53">
        <v>1020</v>
      </c>
    </row>
    <row r="183" spans="8:20" x14ac:dyDescent="0.3">
      <c r="H183" s="54" t="s">
        <v>579</v>
      </c>
      <c r="I183" s="53">
        <v>288250</v>
      </c>
      <c r="N183" s="161"/>
      <c r="O183" s="161"/>
      <c r="P183" s="54" t="s">
        <v>704</v>
      </c>
      <c r="Q183" s="476"/>
      <c r="R183" s="209">
        <v>10180006</v>
      </c>
      <c r="S183" s="209">
        <v>730</v>
      </c>
      <c r="T183" s="53">
        <v>730</v>
      </c>
    </row>
    <row r="184" spans="8:20" x14ac:dyDescent="0.3">
      <c r="H184" s="54" t="s">
        <v>580</v>
      </c>
      <c r="I184" s="53">
        <v>15820</v>
      </c>
      <c r="N184" s="161"/>
      <c r="O184" s="161"/>
      <c r="P184" s="54" t="s">
        <v>704</v>
      </c>
      <c r="Q184" s="476"/>
      <c r="R184" s="209">
        <v>10180006</v>
      </c>
      <c r="S184" s="209">
        <v>589</v>
      </c>
      <c r="T184" s="53">
        <v>589</v>
      </c>
    </row>
    <row r="185" spans="8:20" x14ac:dyDescent="0.3">
      <c r="H185" s="54" t="s">
        <v>581</v>
      </c>
      <c r="I185" s="53">
        <v>42000</v>
      </c>
      <c r="N185" s="161"/>
      <c r="O185" s="161"/>
      <c r="P185" s="54" t="s">
        <v>704</v>
      </c>
      <c r="Q185" s="476"/>
      <c r="R185" s="209">
        <v>10180006</v>
      </c>
      <c r="S185" s="209">
        <v>514</v>
      </c>
      <c r="T185" s="53">
        <v>514</v>
      </c>
    </row>
    <row r="186" spans="8:20" x14ac:dyDescent="0.3">
      <c r="H186" s="54" t="s">
        <v>582</v>
      </c>
      <c r="I186" s="53">
        <v>15000</v>
      </c>
      <c r="N186" s="161"/>
      <c r="O186" s="161"/>
      <c r="P186" s="54" t="s">
        <v>704</v>
      </c>
      <c r="Q186" s="476"/>
      <c r="R186" s="209">
        <v>10180006</v>
      </c>
      <c r="S186" s="209">
        <v>420</v>
      </c>
      <c r="T186" s="53">
        <v>420</v>
      </c>
    </row>
    <row r="187" spans="8:20" x14ac:dyDescent="0.3">
      <c r="H187" s="54" t="s">
        <v>583</v>
      </c>
      <c r="I187" s="53">
        <v>13560</v>
      </c>
      <c r="N187" s="161"/>
      <c r="O187" s="161"/>
      <c r="P187" s="54" t="s">
        <v>704</v>
      </c>
      <c r="Q187" s="476"/>
      <c r="R187" s="209">
        <v>10180006</v>
      </c>
      <c r="S187" s="209">
        <v>392</v>
      </c>
      <c r="T187" s="53">
        <v>392</v>
      </c>
    </row>
    <row r="188" spans="8:20" x14ac:dyDescent="0.3">
      <c r="H188" s="54" t="s">
        <v>584</v>
      </c>
      <c r="I188" s="53">
        <v>15594</v>
      </c>
      <c r="N188" s="161"/>
      <c r="O188" s="161"/>
      <c r="P188" s="54" t="s">
        <v>704</v>
      </c>
      <c r="Q188" s="476"/>
      <c r="R188" s="209">
        <v>10180006</v>
      </c>
      <c r="S188" s="209">
        <v>388</v>
      </c>
      <c r="T188" s="53">
        <v>388</v>
      </c>
    </row>
    <row r="189" spans="8:20" x14ac:dyDescent="0.3">
      <c r="H189" s="54" t="s">
        <v>585</v>
      </c>
      <c r="I189" s="53">
        <v>27120</v>
      </c>
      <c r="N189" s="161"/>
      <c r="O189" s="161"/>
      <c r="P189" s="54" t="s">
        <v>704</v>
      </c>
      <c r="Q189" s="476"/>
      <c r="R189" s="209">
        <v>10180006</v>
      </c>
      <c r="S189" s="209">
        <v>347</v>
      </c>
      <c r="T189" s="53">
        <v>347</v>
      </c>
    </row>
    <row r="190" spans="8:20" x14ac:dyDescent="0.3">
      <c r="H190" s="54" t="s">
        <v>586</v>
      </c>
      <c r="I190" s="53">
        <v>135600</v>
      </c>
      <c r="N190" s="161"/>
      <c r="O190" s="161"/>
      <c r="P190" s="54" t="s">
        <v>704</v>
      </c>
      <c r="Q190" s="476"/>
      <c r="R190" s="209">
        <v>10180006</v>
      </c>
      <c r="S190" s="209">
        <v>250</v>
      </c>
      <c r="T190" s="53">
        <v>250</v>
      </c>
    </row>
    <row r="191" spans="8:20" x14ac:dyDescent="0.3">
      <c r="H191" s="54" t="s">
        <v>587</v>
      </c>
      <c r="I191" s="53">
        <v>45200</v>
      </c>
      <c r="N191" s="161"/>
      <c r="O191" s="161"/>
      <c r="P191" s="54" t="s">
        <v>704</v>
      </c>
      <c r="Q191" s="476"/>
      <c r="R191" s="209">
        <v>10180006</v>
      </c>
      <c r="S191" s="209">
        <v>250</v>
      </c>
      <c r="T191" s="53">
        <v>250</v>
      </c>
    </row>
    <row r="192" spans="8:20" x14ac:dyDescent="0.3">
      <c r="H192" s="54" t="s">
        <v>588</v>
      </c>
      <c r="I192" s="53">
        <v>20340</v>
      </c>
      <c r="N192" s="161"/>
      <c r="O192" s="161"/>
      <c r="P192" s="54" t="s">
        <v>704</v>
      </c>
      <c r="Q192" s="476"/>
      <c r="R192" s="209">
        <v>10180006</v>
      </c>
      <c r="S192" s="209">
        <v>200</v>
      </c>
      <c r="T192" s="53">
        <v>200</v>
      </c>
    </row>
    <row r="193" spans="8:20" ht="15" thickBot="1" x14ac:dyDescent="0.35">
      <c r="H193" s="52" t="s">
        <v>589</v>
      </c>
      <c r="I193" s="95">
        <v>13100000</v>
      </c>
      <c r="N193" s="161"/>
      <c r="O193" s="161"/>
      <c r="P193" s="54" t="s">
        <v>704</v>
      </c>
      <c r="Q193" s="476"/>
      <c r="R193" s="209">
        <v>10180006</v>
      </c>
      <c r="S193" s="209">
        <v>60</v>
      </c>
      <c r="T193" s="53">
        <v>60</v>
      </c>
    </row>
    <row r="194" spans="8:20" ht="15" thickTop="1" x14ac:dyDescent="0.3">
      <c r="H194" s="118"/>
      <c r="N194" s="161"/>
      <c r="O194" s="161"/>
      <c r="P194" s="54" t="s">
        <v>704</v>
      </c>
      <c r="Q194" s="476"/>
      <c r="R194" s="209">
        <v>10180006</v>
      </c>
      <c r="S194" s="209" t="s">
        <v>824</v>
      </c>
      <c r="T194" s="53">
        <v>0</v>
      </c>
    </row>
    <row r="195" spans="8:20" x14ac:dyDescent="0.3">
      <c r="H195" s="118"/>
      <c r="N195" s="161"/>
      <c r="O195" s="161"/>
      <c r="P195" s="54" t="s">
        <v>704</v>
      </c>
      <c r="Q195" s="477"/>
      <c r="R195" s="209">
        <v>10180006</v>
      </c>
      <c r="S195" s="209" t="s">
        <v>824</v>
      </c>
      <c r="T195" s="53">
        <v>0</v>
      </c>
    </row>
    <row r="196" spans="8:20" x14ac:dyDescent="0.3">
      <c r="H196" s="118"/>
      <c r="N196" s="161"/>
      <c r="O196" s="161"/>
      <c r="P196" s="54" t="s">
        <v>704</v>
      </c>
      <c r="Q196" s="218" t="s">
        <v>825</v>
      </c>
      <c r="R196" s="209">
        <v>10180005</v>
      </c>
      <c r="S196" s="209">
        <v>750</v>
      </c>
      <c r="T196" s="53">
        <v>750</v>
      </c>
    </row>
    <row r="197" spans="8:20" ht="14.4" customHeight="1" x14ac:dyDescent="0.3">
      <c r="H197" s="118"/>
      <c r="N197" s="161"/>
      <c r="O197" s="161"/>
      <c r="P197" s="54" t="s">
        <v>704</v>
      </c>
      <c r="Q197" s="503" t="s">
        <v>826</v>
      </c>
      <c r="R197" s="209">
        <v>10180004</v>
      </c>
      <c r="S197" s="209">
        <v>116</v>
      </c>
      <c r="T197" s="53">
        <v>116</v>
      </c>
    </row>
    <row r="198" spans="8:20" x14ac:dyDescent="0.3">
      <c r="H198" s="118"/>
      <c r="N198" s="161"/>
      <c r="O198" s="161"/>
      <c r="P198" s="54" t="s">
        <v>704</v>
      </c>
      <c r="Q198" s="504"/>
      <c r="R198" s="209">
        <v>10180004</v>
      </c>
      <c r="S198" s="209">
        <v>81</v>
      </c>
      <c r="T198" s="53">
        <v>81</v>
      </c>
    </row>
    <row r="199" spans="8:20" x14ac:dyDescent="0.3">
      <c r="H199" s="118"/>
      <c r="N199" s="161"/>
      <c r="O199" s="161"/>
      <c r="P199" s="54" t="s">
        <v>704</v>
      </c>
      <c r="Q199" s="505"/>
      <c r="R199" s="209">
        <v>10180004</v>
      </c>
      <c r="S199" s="209">
        <v>80</v>
      </c>
      <c r="T199" s="53">
        <v>80</v>
      </c>
    </row>
    <row r="200" spans="8:20" x14ac:dyDescent="0.3">
      <c r="H200" s="118"/>
      <c r="N200" s="161"/>
      <c r="O200" s="161"/>
      <c r="P200" s="54" t="s">
        <v>704</v>
      </c>
      <c r="Q200" s="537" t="s">
        <v>827</v>
      </c>
      <c r="R200" s="209">
        <v>10180006</v>
      </c>
      <c r="S200" s="209">
        <v>123</v>
      </c>
      <c r="T200" s="53">
        <v>123</v>
      </c>
    </row>
    <row r="201" spans="8:20" x14ac:dyDescent="0.3">
      <c r="H201" s="118"/>
      <c r="N201" s="161"/>
      <c r="O201" s="161"/>
      <c r="P201" s="54" t="s">
        <v>704</v>
      </c>
      <c r="Q201" s="538"/>
      <c r="R201" s="209">
        <v>10180006</v>
      </c>
      <c r="S201" s="209">
        <v>80</v>
      </c>
      <c r="T201" s="53">
        <v>80</v>
      </c>
    </row>
    <row r="202" spans="8:20" x14ac:dyDescent="0.3">
      <c r="H202" s="118"/>
      <c r="N202" s="161"/>
      <c r="O202" s="161"/>
      <c r="P202" s="54" t="s">
        <v>704</v>
      </c>
      <c r="Q202" s="218" t="s">
        <v>828</v>
      </c>
      <c r="R202" s="209">
        <v>10180005</v>
      </c>
      <c r="S202" s="209">
        <v>50</v>
      </c>
      <c r="T202" s="53">
        <v>50</v>
      </c>
    </row>
    <row r="203" spans="8:20" x14ac:dyDescent="0.3">
      <c r="H203" s="118"/>
      <c r="N203" s="161"/>
      <c r="O203" s="161"/>
      <c r="P203" s="54" t="s">
        <v>704</v>
      </c>
      <c r="Q203" s="218" t="s">
        <v>819</v>
      </c>
      <c r="R203" s="209">
        <v>10180006</v>
      </c>
      <c r="S203" s="209">
        <v>197.47200000000001</v>
      </c>
      <c r="T203" s="53">
        <v>0</v>
      </c>
    </row>
    <row r="204" spans="8:20" x14ac:dyDescent="0.3">
      <c r="H204" s="118"/>
      <c r="N204" s="161"/>
      <c r="O204" s="161"/>
      <c r="P204" s="54" t="s">
        <v>704</v>
      </c>
      <c r="Q204" s="218" t="s">
        <v>817</v>
      </c>
      <c r="R204" s="209">
        <v>10180006</v>
      </c>
      <c r="S204" s="209">
        <v>4.4880000000000004</v>
      </c>
      <c r="T204" s="53">
        <v>0</v>
      </c>
    </row>
    <row r="205" spans="8:20" ht="14.4" customHeight="1" x14ac:dyDescent="0.3">
      <c r="H205" s="118"/>
      <c r="N205" s="161"/>
      <c r="O205" s="161"/>
      <c r="P205" s="54" t="s">
        <v>704</v>
      </c>
      <c r="Q205" s="503" t="s">
        <v>829</v>
      </c>
      <c r="R205" s="209">
        <v>10180006</v>
      </c>
      <c r="S205" s="209">
        <v>134.63999999999999</v>
      </c>
      <c r="T205" s="53">
        <v>134.63999999999999</v>
      </c>
    </row>
    <row r="206" spans="8:20" x14ac:dyDescent="0.3">
      <c r="H206" s="118"/>
      <c r="N206" s="161"/>
      <c r="O206" s="161"/>
      <c r="P206" s="54" t="s">
        <v>704</v>
      </c>
      <c r="Q206" s="505"/>
      <c r="R206" s="209">
        <v>10180006</v>
      </c>
      <c r="S206" s="209">
        <v>116.688</v>
      </c>
      <c r="T206" s="53">
        <v>116.688</v>
      </c>
    </row>
    <row r="207" spans="8:20" ht="28.8" x14ac:dyDescent="0.3">
      <c r="H207" s="118"/>
      <c r="N207" s="161"/>
      <c r="O207" s="161"/>
      <c r="P207" s="54" t="s">
        <v>704</v>
      </c>
      <c r="Q207" s="219" t="s">
        <v>830</v>
      </c>
      <c r="R207" s="209">
        <v>10180002</v>
      </c>
      <c r="S207" s="209">
        <v>49.368000000000002</v>
      </c>
      <c r="T207" s="53">
        <v>49.368000000000002</v>
      </c>
    </row>
    <row r="208" spans="8:20" ht="14.4" customHeight="1" x14ac:dyDescent="0.3">
      <c r="H208" s="118"/>
      <c r="N208" s="161"/>
      <c r="O208" s="161"/>
      <c r="P208" s="54" t="s">
        <v>704</v>
      </c>
      <c r="Q208" s="503" t="s">
        <v>831</v>
      </c>
      <c r="R208" s="209">
        <v>10180004</v>
      </c>
      <c r="S208" s="209">
        <v>1.97472</v>
      </c>
      <c r="T208" s="53">
        <v>1.97472</v>
      </c>
    </row>
    <row r="209" spans="8:20" x14ac:dyDescent="0.3">
      <c r="H209" s="118"/>
      <c r="N209" s="161"/>
      <c r="O209" s="161"/>
      <c r="P209" s="54" t="s">
        <v>704</v>
      </c>
      <c r="Q209" s="504"/>
      <c r="R209" s="209">
        <v>10180005</v>
      </c>
      <c r="S209" s="209">
        <v>1.97472</v>
      </c>
      <c r="T209" s="53">
        <v>1.97472</v>
      </c>
    </row>
    <row r="210" spans="8:20" x14ac:dyDescent="0.3">
      <c r="H210" s="118"/>
      <c r="N210" s="161"/>
      <c r="O210" s="161"/>
      <c r="P210" s="54" t="s">
        <v>704</v>
      </c>
      <c r="Q210" s="505"/>
      <c r="R210" s="209">
        <v>10180005</v>
      </c>
      <c r="S210" s="209">
        <v>1.97472</v>
      </c>
      <c r="T210" s="53">
        <v>1.97472</v>
      </c>
    </row>
    <row r="211" spans="8:20" x14ac:dyDescent="0.3">
      <c r="H211" s="118"/>
      <c r="N211" s="161"/>
      <c r="O211" s="161"/>
      <c r="P211" s="54" t="s">
        <v>704</v>
      </c>
      <c r="Q211" s="209" t="s">
        <v>832</v>
      </c>
      <c r="R211" s="209">
        <v>10180002</v>
      </c>
      <c r="S211" s="209">
        <v>1539.384</v>
      </c>
      <c r="T211" s="53">
        <v>1539.384</v>
      </c>
    </row>
    <row r="212" spans="8:20" x14ac:dyDescent="0.3">
      <c r="H212" s="118"/>
      <c r="N212" s="161"/>
      <c r="O212" s="161"/>
      <c r="P212" s="54" t="s">
        <v>704</v>
      </c>
      <c r="Q212" s="209" t="s">
        <v>833</v>
      </c>
      <c r="R212" s="209">
        <v>10180002</v>
      </c>
      <c r="S212" s="209">
        <v>22.44</v>
      </c>
      <c r="T212" s="53">
        <v>22.44</v>
      </c>
    </row>
    <row r="213" spans="8:20" x14ac:dyDescent="0.3">
      <c r="H213" s="118"/>
      <c r="N213" s="161"/>
      <c r="O213" s="161"/>
      <c r="P213" s="54" t="s">
        <v>704</v>
      </c>
      <c r="Q213" s="209" t="s">
        <v>834</v>
      </c>
      <c r="R213" s="209">
        <v>10180004</v>
      </c>
      <c r="S213" s="209">
        <v>17.952000000000002</v>
      </c>
      <c r="T213" s="53">
        <v>17.952000000000002</v>
      </c>
    </row>
    <row r="214" spans="8:20" x14ac:dyDescent="0.3">
      <c r="H214" s="118"/>
      <c r="N214" s="161"/>
      <c r="O214" s="161"/>
      <c r="P214" s="54" t="s">
        <v>707</v>
      </c>
      <c r="Q214" s="217" t="s">
        <v>835</v>
      </c>
      <c r="R214" s="209">
        <v>10180007</v>
      </c>
      <c r="S214" s="209">
        <v>12461</v>
      </c>
      <c r="T214" s="53">
        <v>155.11000000000001</v>
      </c>
    </row>
    <row r="215" spans="8:20" x14ac:dyDescent="0.3">
      <c r="H215" s="118"/>
      <c r="N215" s="161"/>
      <c r="O215" s="161"/>
      <c r="P215" s="54" t="s">
        <v>707</v>
      </c>
      <c r="Q215" s="209" t="s">
        <v>836</v>
      </c>
      <c r="R215" s="209">
        <v>10180008</v>
      </c>
      <c r="S215" s="209">
        <v>263</v>
      </c>
      <c r="T215" s="53">
        <v>263</v>
      </c>
    </row>
    <row r="216" spans="8:20" x14ac:dyDescent="0.3">
      <c r="H216" s="118"/>
      <c r="N216" s="161"/>
      <c r="O216" s="161"/>
      <c r="P216" s="54" t="s">
        <v>707</v>
      </c>
      <c r="Q216" s="209" t="s">
        <v>837</v>
      </c>
      <c r="R216" s="209">
        <v>10180007</v>
      </c>
      <c r="S216" s="209">
        <v>65</v>
      </c>
      <c r="T216" s="53">
        <v>65</v>
      </c>
    </row>
    <row r="217" spans="8:20" x14ac:dyDescent="0.3">
      <c r="H217" s="118"/>
      <c r="N217" s="161"/>
      <c r="O217" s="161"/>
      <c r="P217" s="54" t="s">
        <v>707</v>
      </c>
      <c r="Q217" s="209" t="s">
        <v>838</v>
      </c>
      <c r="R217" s="209">
        <v>10180007</v>
      </c>
      <c r="S217" s="209">
        <v>3365</v>
      </c>
      <c r="T217" s="53">
        <v>0</v>
      </c>
    </row>
    <row r="218" spans="8:20" x14ac:dyDescent="0.3">
      <c r="H218" s="118"/>
      <c r="N218" s="161"/>
      <c r="O218" s="161"/>
      <c r="P218" s="54" t="s">
        <v>707</v>
      </c>
      <c r="Q218" s="475" t="s">
        <v>839</v>
      </c>
      <c r="R218" s="209">
        <v>10180007</v>
      </c>
      <c r="S218" s="209">
        <v>750</v>
      </c>
      <c r="T218" s="53">
        <v>750</v>
      </c>
    </row>
    <row r="219" spans="8:20" x14ac:dyDescent="0.3">
      <c r="H219" s="118"/>
      <c r="N219" s="161"/>
      <c r="O219" s="161"/>
      <c r="P219" s="54" t="s">
        <v>707</v>
      </c>
      <c r="Q219" s="476"/>
      <c r="R219" s="209">
        <v>10180007</v>
      </c>
      <c r="S219" s="209">
        <v>300</v>
      </c>
      <c r="T219" s="53">
        <v>300</v>
      </c>
    </row>
    <row r="220" spans="8:20" x14ac:dyDescent="0.3">
      <c r="H220" s="118"/>
      <c r="N220" s="161"/>
      <c r="O220" s="161"/>
      <c r="P220" s="54" t="s">
        <v>707</v>
      </c>
      <c r="Q220" s="476"/>
      <c r="R220" s="209">
        <v>10180007</v>
      </c>
      <c r="S220" s="209">
        <v>300</v>
      </c>
      <c r="T220" s="53">
        <v>300</v>
      </c>
    </row>
    <row r="221" spans="8:20" x14ac:dyDescent="0.3">
      <c r="H221" s="118"/>
      <c r="N221" s="161"/>
      <c r="O221" s="161"/>
      <c r="P221" s="54" t="s">
        <v>707</v>
      </c>
      <c r="Q221" s="476"/>
      <c r="R221" s="209">
        <v>10180007</v>
      </c>
      <c r="S221" s="209">
        <v>275</v>
      </c>
      <c r="T221" s="53">
        <v>275</v>
      </c>
    </row>
    <row r="222" spans="8:20" x14ac:dyDescent="0.3">
      <c r="H222" s="118"/>
      <c r="N222" s="161"/>
      <c r="O222" s="161"/>
      <c r="P222" s="54" t="s">
        <v>707</v>
      </c>
      <c r="Q222" s="476"/>
      <c r="R222" s="209">
        <v>10180007</v>
      </c>
      <c r="S222" s="209">
        <v>175</v>
      </c>
      <c r="T222" s="53">
        <v>175</v>
      </c>
    </row>
    <row r="223" spans="8:20" x14ac:dyDescent="0.3">
      <c r="H223" s="118"/>
      <c r="N223" s="161"/>
      <c r="O223" s="161"/>
      <c r="P223" s="54" t="s">
        <v>707</v>
      </c>
      <c r="Q223" s="476"/>
      <c r="R223" s="209">
        <v>10180007</v>
      </c>
      <c r="S223" s="209">
        <v>175</v>
      </c>
      <c r="T223" s="53">
        <v>175</v>
      </c>
    </row>
    <row r="224" spans="8:20" x14ac:dyDescent="0.3">
      <c r="H224" s="118"/>
      <c r="N224" s="161"/>
      <c r="O224" s="161"/>
      <c r="P224" s="54" t="s">
        <v>707</v>
      </c>
      <c r="Q224" s="476"/>
      <c r="R224" s="209">
        <v>10180008</v>
      </c>
      <c r="S224" s="209">
        <v>175</v>
      </c>
      <c r="T224" s="53">
        <v>175</v>
      </c>
    </row>
    <row r="225" spans="8:20" x14ac:dyDescent="0.3">
      <c r="H225" s="118"/>
      <c r="N225" s="161"/>
      <c r="O225" s="161"/>
      <c r="P225" s="54" t="s">
        <v>707</v>
      </c>
      <c r="Q225" s="476"/>
      <c r="R225" s="209">
        <v>10180008</v>
      </c>
      <c r="S225" s="209">
        <v>150</v>
      </c>
      <c r="T225" s="53">
        <v>150</v>
      </c>
    </row>
    <row r="226" spans="8:20" x14ac:dyDescent="0.3">
      <c r="H226" s="118"/>
      <c r="N226" s="161"/>
      <c r="O226" s="161"/>
      <c r="P226" s="54" t="s">
        <v>707</v>
      </c>
      <c r="Q226" s="476"/>
      <c r="R226" s="209">
        <v>10180007</v>
      </c>
      <c r="S226" s="209">
        <v>121</v>
      </c>
      <c r="T226" s="53">
        <v>121</v>
      </c>
    </row>
    <row r="227" spans="8:20" x14ac:dyDescent="0.3">
      <c r="H227" s="118"/>
      <c r="N227" s="161"/>
      <c r="O227" s="161"/>
      <c r="P227" s="54" t="s">
        <v>707</v>
      </c>
      <c r="Q227" s="476"/>
      <c r="R227" s="209">
        <v>10180007</v>
      </c>
      <c r="S227" s="209">
        <v>114</v>
      </c>
      <c r="T227" s="53">
        <v>114</v>
      </c>
    </row>
    <row r="228" spans="8:20" x14ac:dyDescent="0.3">
      <c r="H228" s="118"/>
      <c r="N228" s="161"/>
      <c r="O228" s="161"/>
      <c r="P228" s="54" t="s">
        <v>707</v>
      </c>
      <c r="Q228" s="476"/>
      <c r="R228" s="209">
        <v>10180007</v>
      </c>
      <c r="S228" s="209">
        <v>112</v>
      </c>
      <c r="T228" s="53">
        <v>112</v>
      </c>
    </row>
    <row r="229" spans="8:20" x14ac:dyDescent="0.3">
      <c r="H229" s="118"/>
      <c r="N229" s="161"/>
      <c r="O229" s="161"/>
      <c r="P229" s="54" t="s">
        <v>707</v>
      </c>
      <c r="Q229" s="476"/>
      <c r="R229" s="209">
        <v>10180007</v>
      </c>
      <c r="S229" s="209">
        <v>102</v>
      </c>
      <c r="T229" s="53">
        <v>102</v>
      </c>
    </row>
    <row r="230" spans="8:20" x14ac:dyDescent="0.3">
      <c r="N230" s="161"/>
      <c r="O230" s="161"/>
      <c r="P230" s="54" t="s">
        <v>707</v>
      </c>
      <c r="Q230" s="477"/>
      <c r="R230" s="209">
        <v>10180008</v>
      </c>
      <c r="S230" s="209">
        <v>102</v>
      </c>
      <c r="T230" s="53">
        <v>102</v>
      </c>
    </row>
    <row r="231" spans="8:20" x14ac:dyDescent="0.3">
      <c r="N231" s="161"/>
      <c r="O231" s="161"/>
      <c r="P231" s="54" t="s">
        <v>707</v>
      </c>
      <c r="Q231" s="209" t="s">
        <v>840</v>
      </c>
      <c r="R231" s="209">
        <v>10180007</v>
      </c>
      <c r="S231" s="209">
        <v>595</v>
      </c>
      <c r="T231" s="53">
        <v>595</v>
      </c>
    </row>
    <row r="232" spans="8:20" x14ac:dyDescent="0.3">
      <c r="N232" s="161"/>
      <c r="O232" s="161"/>
      <c r="P232" s="54" t="s">
        <v>707</v>
      </c>
      <c r="Q232" s="209" t="s">
        <v>841</v>
      </c>
      <c r="R232" s="209">
        <v>10180007</v>
      </c>
      <c r="S232" s="209">
        <v>140</v>
      </c>
      <c r="T232" s="53">
        <v>140</v>
      </c>
    </row>
    <row r="233" spans="8:20" x14ac:dyDescent="0.3">
      <c r="N233" s="161"/>
      <c r="O233" s="161"/>
      <c r="P233" s="54" t="s">
        <v>707</v>
      </c>
      <c r="Q233" s="209" t="s">
        <v>842</v>
      </c>
      <c r="R233" s="209">
        <v>10180007</v>
      </c>
      <c r="S233" s="209">
        <v>97</v>
      </c>
      <c r="T233" s="53">
        <v>97</v>
      </c>
    </row>
    <row r="234" spans="8:20" x14ac:dyDescent="0.3">
      <c r="N234" s="161"/>
      <c r="O234" s="161"/>
      <c r="P234" s="54" t="s">
        <v>707</v>
      </c>
      <c r="Q234" s="209" t="s">
        <v>843</v>
      </c>
      <c r="R234" s="209">
        <v>10180007</v>
      </c>
      <c r="S234" s="209">
        <v>7980</v>
      </c>
      <c r="T234" s="53">
        <v>7980</v>
      </c>
    </row>
    <row r="235" spans="8:20" x14ac:dyDescent="0.3">
      <c r="N235" s="161"/>
      <c r="O235" s="161"/>
      <c r="P235" s="54" t="s">
        <v>707</v>
      </c>
      <c r="Q235" s="209" t="s">
        <v>844</v>
      </c>
      <c r="R235" s="209">
        <v>10180008</v>
      </c>
      <c r="S235" s="209">
        <v>10</v>
      </c>
      <c r="T235" s="53">
        <v>10</v>
      </c>
    </row>
    <row r="236" spans="8:20" x14ac:dyDescent="0.3">
      <c r="N236" s="161"/>
      <c r="O236" s="161"/>
      <c r="P236" s="54" t="s">
        <v>707</v>
      </c>
      <c r="Q236" s="209" t="s">
        <v>845</v>
      </c>
      <c r="R236" s="209">
        <v>10180007</v>
      </c>
      <c r="S236" s="209">
        <v>900</v>
      </c>
      <c r="T236" s="53">
        <v>900</v>
      </c>
    </row>
    <row r="237" spans="8:20" x14ac:dyDescent="0.3">
      <c r="N237" s="161"/>
      <c r="O237" s="161"/>
      <c r="P237" s="54" t="s">
        <v>707</v>
      </c>
      <c r="Q237" s="209" t="s">
        <v>846</v>
      </c>
      <c r="R237" s="209">
        <v>10180007</v>
      </c>
      <c r="S237" s="209">
        <v>730</v>
      </c>
      <c r="T237" s="53">
        <v>730</v>
      </c>
    </row>
    <row r="238" spans="8:20" x14ac:dyDescent="0.3">
      <c r="N238" s="161"/>
      <c r="O238" s="161"/>
      <c r="P238" s="54" t="s">
        <v>707</v>
      </c>
      <c r="Q238" s="209" t="s">
        <v>847</v>
      </c>
      <c r="R238" s="209">
        <v>10180007</v>
      </c>
      <c r="S238" s="209">
        <v>200</v>
      </c>
      <c r="T238" s="53">
        <v>200</v>
      </c>
    </row>
    <row r="239" spans="8:20" x14ac:dyDescent="0.3">
      <c r="N239" s="161"/>
      <c r="O239" s="161"/>
      <c r="P239" s="54" t="s">
        <v>707</v>
      </c>
      <c r="Q239" s="209" t="s">
        <v>817</v>
      </c>
      <c r="R239" s="209">
        <v>10180007</v>
      </c>
      <c r="S239" s="209">
        <v>224.4</v>
      </c>
      <c r="T239" s="53">
        <v>224.4</v>
      </c>
    </row>
    <row r="240" spans="8:20" x14ac:dyDescent="0.3">
      <c r="N240" s="161"/>
      <c r="O240" s="161"/>
      <c r="P240" s="54" t="s">
        <v>707</v>
      </c>
      <c r="Q240" s="209" t="s">
        <v>848</v>
      </c>
      <c r="R240" s="209">
        <v>10180008</v>
      </c>
      <c r="S240" s="209">
        <v>1507.9680000000001</v>
      </c>
      <c r="T240" s="53">
        <v>1507.9680000000001</v>
      </c>
    </row>
    <row r="241" spans="14:20" x14ac:dyDescent="0.3">
      <c r="N241" s="161"/>
      <c r="O241" s="161"/>
      <c r="P241" s="54" t="s">
        <v>707</v>
      </c>
      <c r="Q241" s="209" t="s">
        <v>849</v>
      </c>
      <c r="R241" s="209">
        <v>10180007</v>
      </c>
      <c r="S241" s="209">
        <v>363.52800000000002</v>
      </c>
      <c r="T241" s="53">
        <v>363.52800000000002</v>
      </c>
    </row>
    <row r="242" spans="14:20" ht="14.4" customHeight="1" x14ac:dyDescent="0.3">
      <c r="N242" s="161"/>
      <c r="O242" s="161"/>
      <c r="P242" s="54" t="s">
        <v>707</v>
      </c>
      <c r="Q242" s="478" t="s">
        <v>850</v>
      </c>
      <c r="R242" s="209">
        <v>10180007</v>
      </c>
      <c r="S242" s="209">
        <v>31.416</v>
      </c>
      <c r="T242" s="53">
        <v>31.416</v>
      </c>
    </row>
    <row r="243" spans="14:20" x14ac:dyDescent="0.3">
      <c r="N243" s="161"/>
      <c r="O243" s="161"/>
      <c r="P243" s="54" t="s">
        <v>707</v>
      </c>
      <c r="Q243" s="479"/>
      <c r="R243" s="209">
        <v>10180008</v>
      </c>
      <c r="S243" s="209">
        <v>22.44</v>
      </c>
      <c r="T243" s="53">
        <v>22.44</v>
      </c>
    </row>
    <row r="244" spans="14:20" x14ac:dyDescent="0.3">
      <c r="N244" s="161"/>
      <c r="O244" s="161"/>
      <c r="P244" s="54" t="s">
        <v>707</v>
      </c>
      <c r="Q244" s="209" t="s">
        <v>831</v>
      </c>
      <c r="R244" s="209">
        <v>10180008</v>
      </c>
      <c r="S244" s="209">
        <v>0.44</v>
      </c>
      <c r="T244" s="53">
        <v>1.97472</v>
      </c>
    </row>
    <row r="245" spans="14:20" x14ac:dyDescent="0.3">
      <c r="N245" s="161"/>
      <c r="O245" s="161"/>
      <c r="P245" s="54" t="s">
        <v>707</v>
      </c>
      <c r="Q245" s="209" t="s">
        <v>559</v>
      </c>
      <c r="R245" s="209">
        <v>10180008</v>
      </c>
      <c r="S245" s="209">
        <v>2885.7840000000001</v>
      </c>
      <c r="T245" s="53">
        <v>2885.7840000000001</v>
      </c>
    </row>
    <row r="246" spans="14:20" x14ac:dyDescent="0.3">
      <c r="N246" s="161"/>
      <c r="O246" s="161"/>
      <c r="P246" s="54" t="s">
        <v>710</v>
      </c>
      <c r="Q246" s="279" t="s">
        <v>852</v>
      </c>
      <c r="R246" s="209">
        <v>10180009</v>
      </c>
      <c r="S246" s="209"/>
      <c r="T246" s="53"/>
    </row>
    <row r="247" spans="14:20" x14ac:dyDescent="0.3">
      <c r="N247" s="161"/>
      <c r="O247" s="161"/>
      <c r="P247" s="54" t="s">
        <v>711</v>
      </c>
      <c r="Q247" s="279" t="s">
        <v>853</v>
      </c>
      <c r="R247" s="209">
        <v>10180010</v>
      </c>
      <c r="S247" s="209"/>
      <c r="T247" s="53"/>
    </row>
    <row r="248" spans="14:20" x14ac:dyDescent="0.3">
      <c r="N248" s="161"/>
      <c r="O248" s="161"/>
      <c r="P248" s="54" t="s">
        <v>712</v>
      </c>
      <c r="Q248" s="279" t="s">
        <v>854</v>
      </c>
      <c r="R248" s="209">
        <v>10180011</v>
      </c>
      <c r="S248" s="209"/>
      <c r="T248" s="53"/>
    </row>
    <row r="249" spans="14:20" x14ac:dyDescent="0.3">
      <c r="N249" s="161"/>
      <c r="O249" s="161"/>
      <c r="P249" s="54" t="s">
        <v>714</v>
      </c>
      <c r="Q249" s="218" t="s">
        <v>855</v>
      </c>
      <c r="R249" s="209">
        <v>10180012</v>
      </c>
      <c r="S249" s="209"/>
      <c r="T249" s="53"/>
    </row>
    <row r="250" spans="14:20" x14ac:dyDescent="0.3">
      <c r="N250" s="161"/>
      <c r="O250" s="161"/>
      <c r="P250" s="54" t="s">
        <v>715</v>
      </c>
      <c r="Q250" s="208" t="s">
        <v>856</v>
      </c>
      <c r="R250" s="209">
        <v>10190009</v>
      </c>
      <c r="S250" s="209">
        <v>115</v>
      </c>
      <c r="T250" s="53">
        <v>0</v>
      </c>
    </row>
    <row r="251" spans="14:20" x14ac:dyDescent="0.3">
      <c r="N251" s="161"/>
      <c r="O251" s="161"/>
      <c r="P251" s="54" t="s">
        <v>715</v>
      </c>
      <c r="Q251" s="208" t="s">
        <v>857</v>
      </c>
      <c r="R251" s="209">
        <v>10190015</v>
      </c>
      <c r="S251" s="209">
        <v>98</v>
      </c>
      <c r="T251" s="53">
        <v>98</v>
      </c>
    </row>
    <row r="252" spans="14:20" x14ac:dyDescent="0.3">
      <c r="N252" s="161"/>
      <c r="O252" s="161"/>
      <c r="P252" s="54" t="s">
        <v>715</v>
      </c>
      <c r="Q252" s="208" t="s">
        <v>858</v>
      </c>
      <c r="R252" s="209">
        <v>10190009</v>
      </c>
      <c r="S252" s="209">
        <v>70</v>
      </c>
      <c r="T252" s="53">
        <v>70</v>
      </c>
    </row>
    <row r="253" spans="14:20" x14ac:dyDescent="0.3">
      <c r="N253" s="161"/>
      <c r="O253" s="161"/>
      <c r="P253" s="54" t="s">
        <v>715</v>
      </c>
      <c r="Q253" s="208" t="s">
        <v>859</v>
      </c>
      <c r="R253" s="209">
        <v>10190009</v>
      </c>
      <c r="S253" s="209">
        <v>1260</v>
      </c>
      <c r="T253" s="53">
        <v>1260</v>
      </c>
    </row>
    <row r="254" spans="14:20" x14ac:dyDescent="0.3">
      <c r="N254" s="161"/>
      <c r="O254" s="161"/>
      <c r="P254" s="54" t="s">
        <v>715</v>
      </c>
      <c r="Q254" s="208" t="s">
        <v>860</v>
      </c>
      <c r="R254" s="209">
        <v>10190015</v>
      </c>
      <c r="S254" s="209">
        <v>925</v>
      </c>
      <c r="T254" s="53">
        <v>925</v>
      </c>
    </row>
    <row r="255" spans="14:20" x14ac:dyDescent="0.3">
      <c r="N255" s="161"/>
      <c r="O255" s="161"/>
      <c r="P255" s="54" t="s">
        <v>715</v>
      </c>
      <c r="Q255" s="208" t="s">
        <v>861</v>
      </c>
      <c r="R255" s="209">
        <v>10190009</v>
      </c>
      <c r="S255" s="209">
        <v>200</v>
      </c>
      <c r="T255" s="53">
        <v>200</v>
      </c>
    </row>
    <row r="256" spans="14:20" x14ac:dyDescent="0.3">
      <c r="N256" s="161"/>
      <c r="O256" s="161"/>
      <c r="P256" s="54" t="s">
        <v>715</v>
      </c>
      <c r="Q256" s="503" t="s">
        <v>862</v>
      </c>
      <c r="R256" s="209">
        <v>10190008</v>
      </c>
      <c r="S256" s="209">
        <v>800</v>
      </c>
      <c r="T256" s="53">
        <v>295.92</v>
      </c>
    </row>
    <row r="257" spans="14:20" x14ac:dyDescent="0.3">
      <c r="N257" s="161"/>
      <c r="O257" s="161"/>
      <c r="P257" s="54" t="s">
        <v>715</v>
      </c>
      <c r="Q257" s="504"/>
      <c r="R257" s="209">
        <v>10190009</v>
      </c>
      <c r="S257" s="209">
        <v>400</v>
      </c>
      <c r="T257" s="53">
        <v>147.96</v>
      </c>
    </row>
    <row r="258" spans="14:20" x14ac:dyDescent="0.3">
      <c r="N258" s="161"/>
      <c r="O258" s="161"/>
      <c r="P258" s="54" t="s">
        <v>715</v>
      </c>
      <c r="Q258" s="504"/>
      <c r="R258" s="209">
        <v>10190009</v>
      </c>
      <c r="S258" s="209">
        <v>350</v>
      </c>
      <c r="T258" s="53">
        <v>135.63</v>
      </c>
    </row>
    <row r="259" spans="14:20" x14ac:dyDescent="0.3">
      <c r="N259" s="161"/>
      <c r="O259" s="161"/>
      <c r="P259" s="54" t="s">
        <v>715</v>
      </c>
      <c r="Q259" s="504"/>
      <c r="R259" s="209">
        <v>10190009</v>
      </c>
      <c r="S259" s="209">
        <v>250</v>
      </c>
      <c r="T259" s="53">
        <v>98.64</v>
      </c>
    </row>
    <row r="260" spans="14:20" x14ac:dyDescent="0.3">
      <c r="N260" s="161"/>
      <c r="O260" s="161"/>
      <c r="P260" s="54" t="s">
        <v>715</v>
      </c>
      <c r="Q260" s="504"/>
      <c r="R260" s="209">
        <v>10190009</v>
      </c>
      <c r="S260" s="209">
        <v>250</v>
      </c>
      <c r="T260" s="53">
        <v>98.64</v>
      </c>
    </row>
    <row r="261" spans="14:20" x14ac:dyDescent="0.3">
      <c r="N261" s="161"/>
      <c r="O261" s="161"/>
      <c r="P261" s="54" t="s">
        <v>715</v>
      </c>
      <c r="Q261" s="504"/>
      <c r="R261" s="209">
        <v>10190008</v>
      </c>
      <c r="S261" s="209">
        <v>250</v>
      </c>
      <c r="T261" s="53">
        <v>98.64</v>
      </c>
    </row>
    <row r="262" spans="14:20" x14ac:dyDescent="0.3">
      <c r="N262" s="161"/>
      <c r="O262" s="161"/>
      <c r="P262" s="54" t="s">
        <v>715</v>
      </c>
      <c r="Q262" s="504"/>
      <c r="R262" s="209">
        <v>10190008</v>
      </c>
      <c r="S262" s="209">
        <v>250</v>
      </c>
      <c r="T262" s="53">
        <v>98.64</v>
      </c>
    </row>
    <row r="263" spans="14:20" x14ac:dyDescent="0.3">
      <c r="N263" s="161"/>
      <c r="O263" s="161"/>
      <c r="P263" s="54" t="s">
        <v>715</v>
      </c>
      <c r="Q263" s="504"/>
      <c r="R263" s="209">
        <v>10190009</v>
      </c>
      <c r="S263" s="209">
        <v>200</v>
      </c>
      <c r="T263" s="53">
        <v>73.98</v>
      </c>
    </row>
    <row r="264" spans="14:20" x14ac:dyDescent="0.3">
      <c r="N264" s="161"/>
      <c r="O264" s="161"/>
      <c r="P264" s="54" t="s">
        <v>715</v>
      </c>
      <c r="Q264" s="504"/>
      <c r="R264" s="209">
        <v>10190009</v>
      </c>
      <c r="S264" s="209">
        <v>200</v>
      </c>
      <c r="T264" s="53">
        <v>73.98</v>
      </c>
    </row>
    <row r="265" spans="14:20" x14ac:dyDescent="0.3">
      <c r="N265" s="161"/>
      <c r="O265" s="161"/>
      <c r="P265" s="54" t="s">
        <v>715</v>
      </c>
      <c r="Q265" s="504"/>
      <c r="R265" s="209">
        <v>10190009</v>
      </c>
      <c r="S265" s="209">
        <v>175</v>
      </c>
      <c r="T265" s="53">
        <v>61.65</v>
      </c>
    </row>
    <row r="266" spans="14:20" x14ac:dyDescent="0.3">
      <c r="N266" s="161"/>
      <c r="O266" s="161"/>
      <c r="P266" s="54" t="s">
        <v>715</v>
      </c>
      <c r="Q266" s="505"/>
      <c r="R266" s="209">
        <v>10190008</v>
      </c>
      <c r="S266" s="209">
        <v>125</v>
      </c>
      <c r="T266" s="53">
        <v>49.32</v>
      </c>
    </row>
    <row r="267" spans="14:20" ht="14.4" customHeight="1" x14ac:dyDescent="0.3">
      <c r="N267" s="161"/>
      <c r="O267" s="161"/>
      <c r="P267" s="54" t="s">
        <v>715</v>
      </c>
      <c r="Q267" s="503" t="s">
        <v>863</v>
      </c>
      <c r="R267" s="209">
        <v>10190015</v>
      </c>
      <c r="S267" s="209">
        <v>300</v>
      </c>
      <c r="T267" s="53">
        <v>300</v>
      </c>
    </row>
    <row r="268" spans="14:20" x14ac:dyDescent="0.3">
      <c r="N268" s="161"/>
      <c r="O268" s="161"/>
      <c r="P268" s="54" t="s">
        <v>715</v>
      </c>
      <c r="Q268" s="504"/>
      <c r="R268" s="209">
        <v>10190015</v>
      </c>
      <c r="S268" s="209">
        <v>300</v>
      </c>
      <c r="T268" s="53">
        <v>300</v>
      </c>
    </row>
    <row r="269" spans="14:20" x14ac:dyDescent="0.3">
      <c r="N269" s="161"/>
      <c r="O269" s="161"/>
      <c r="P269" s="54" t="s">
        <v>715</v>
      </c>
      <c r="Q269" s="504"/>
      <c r="R269" s="209">
        <v>10190009</v>
      </c>
      <c r="S269" s="209">
        <v>105</v>
      </c>
      <c r="T269" s="53">
        <v>105</v>
      </c>
    </row>
    <row r="270" spans="14:20" x14ac:dyDescent="0.3">
      <c r="N270" s="161"/>
      <c r="O270" s="161"/>
      <c r="P270" s="54" t="s">
        <v>715</v>
      </c>
      <c r="Q270" s="505"/>
      <c r="R270" s="209">
        <v>10190009</v>
      </c>
      <c r="S270" s="209">
        <v>105</v>
      </c>
      <c r="T270" s="53">
        <v>105</v>
      </c>
    </row>
    <row r="271" spans="14:20" x14ac:dyDescent="0.3">
      <c r="N271" s="161"/>
      <c r="O271" s="161"/>
      <c r="P271" s="54" t="s">
        <v>715</v>
      </c>
      <c r="Q271" s="208" t="s">
        <v>864</v>
      </c>
      <c r="R271" s="209">
        <v>10190015</v>
      </c>
      <c r="S271" s="209">
        <v>90</v>
      </c>
      <c r="T271" s="53">
        <v>90</v>
      </c>
    </row>
    <row r="272" spans="14:20" x14ac:dyDescent="0.3">
      <c r="N272" s="161"/>
      <c r="O272" s="161"/>
      <c r="P272" s="54" t="s">
        <v>715</v>
      </c>
      <c r="Q272" s="208" t="s">
        <v>865</v>
      </c>
      <c r="R272" s="209">
        <v>10190009</v>
      </c>
      <c r="S272" s="209">
        <v>50</v>
      </c>
      <c r="T272" s="53">
        <v>50</v>
      </c>
    </row>
    <row r="273" spans="8:20" ht="15" thickBot="1" x14ac:dyDescent="0.35">
      <c r="N273" s="161"/>
      <c r="O273" s="161"/>
      <c r="P273" s="52" t="s">
        <v>715</v>
      </c>
      <c r="Q273" s="74" t="s">
        <v>831</v>
      </c>
      <c r="R273" s="51">
        <v>10190009</v>
      </c>
      <c r="S273" s="51">
        <v>197.47200000000001</v>
      </c>
      <c r="T273" s="95">
        <v>197.47200000000001</v>
      </c>
    </row>
    <row r="274" spans="8:20" ht="22.2" thickTop="1" thickBot="1" x14ac:dyDescent="0.45">
      <c r="H274" s="523" t="s">
        <v>1147</v>
      </c>
      <c r="I274" s="524"/>
      <c r="J274" s="524"/>
      <c r="K274" s="524"/>
      <c r="L274" s="524"/>
      <c r="M274" s="525"/>
    </row>
    <row r="275" spans="8:20" ht="15.6" thickTop="1" thickBot="1" x14ac:dyDescent="0.35">
      <c r="H275" s="484" t="s">
        <v>246</v>
      </c>
      <c r="I275" s="485"/>
      <c r="J275" s="519" t="s">
        <v>1019</v>
      </c>
      <c r="K275" s="520"/>
      <c r="L275" s="521" t="s">
        <v>1142</v>
      </c>
      <c r="M275" s="522"/>
    </row>
    <row r="276" spans="8:20" ht="58.2" thickTop="1" x14ac:dyDescent="0.3">
      <c r="H276" s="70" t="s">
        <v>463</v>
      </c>
      <c r="I276" s="104" t="s">
        <v>457</v>
      </c>
      <c r="J276" s="267" t="s">
        <v>391</v>
      </c>
      <c r="K276" s="238" t="s">
        <v>1140</v>
      </c>
      <c r="L276" s="70" t="s">
        <v>867</v>
      </c>
      <c r="M276" s="104" t="s">
        <v>868</v>
      </c>
    </row>
    <row r="277" spans="8:20" x14ac:dyDescent="0.3">
      <c r="H277" s="57" t="s">
        <v>605</v>
      </c>
      <c r="I277" s="53">
        <v>23000</v>
      </c>
      <c r="J277" s="57" t="s">
        <v>533</v>
      </c>
      <c r="K277" s="280">
        <v>225</v>
      </c>
      <c r="L277" s="57" t="s">
        <v>870</v>
      </c>
      <c r="M277" s="72">
        <v>234393000</v>
      </c>
    </row>
    <row r="278" spans="8:20" x14ac:dyDescent="0.3">
      <c r="H278" s="57" t="s">
        <v>606</v>
      </c>
      <c r="I278" s="53">
        <v>0</v>
      </c>
      <c r="J278" s="57" t="s">
        <v>706</v>
      </c>
      <c r="K278" s="280">
        <v>225</v>
      </c>
      <c r="L278" s="57" t="s">
        <v>871</v>
      </c>
      <c r="M278" s="72">
        <v>59445000</v>
      </c>
    </row>
    <row r="279" spans="8:20" x14ac:dyDescent="0.3">
      <c r="H279" s="57" t="s">
        <v>607</v>
      </c>
      <c r="I279" s="53">
        <v>10750</v>
      </c>
      <c r="J279" s="57" t="s">
        <v>622</v>
      </c>
      <c r="K279" s="280">
        <v>225</v>
      </c>
      <c r="L279" s="57" t="s">
        <v>871</v>
      </c>
      <c r="M279" s="72">
        <v>105336000</v>
      </c>
    </row>
    <row r="280" spans="8:20" x14ac:dyDescent="0.3">
      <c r="H280" s="57" t="s">
        <v>608</v>
      </c>
      <c r="I280" s="53">
        <v>84000</v>
      </c>
      <c r="J280" s="57" t="s">
        <v>708</v>
      </c>
      <c r="K280" s="280">
        <v>225</v>
      </c>
      <c r="L280" s="57" t="s">
        <v>871</v>
      </c>
      <c r="M280" s="72">
        <v>261888000</v>
      </c>
    </row>
    <row r="281" spans="8:20" x14ac:dyDescent="0.3">
      <c r="H281" s="57" t="s">
        <v>609</v>
      </c>
      <c r="I281" s="53">
        <v>0</v>
      </c>
      <c r="J281" s="57" t="s">
        <v>628</v>
      </c>
      <c r="K281" s="280">
        <v>225</v>
      </c>
      <c r="L281" s="57" t="s">
        <v>872</v>
      </c>
      <c r="M281" s="72">
        <v>204244200</v>
      </c>
    </row>
    <row r="282" spans="8:20" ht="15" thickBot="1" x14ac:dyDescent="0.35">
      <c r="H282" s="57" t="s">
        <v>610</v>
      </c>
      <c r="I282" s="53">
        <v>76000</v>
      </c>
      <c r="J282" s="73" t="s">
        <v>632</v>
      </c>
      <c r="K282" s="281">
        <v>225</v>
      </c>
      <c r="L282" s="73" t="s">
        <v>873</v>
      </c>
      <c r="M282" s="75">
        <v>131400000</v>
      </c>
    </row>
    <row r="283" spans="8:20" ht="15" thickTop="1" x14ac:dyDescent="0.3">
      <c r="H283" s="57" t="s">
        <v>611</v>
      </c>
      <c r="I283" s="53">
        <v>90000</v>
      </c>
    </row>
    <row r="284" spans="8:20" x14ac:dyDescent="0.3">
      <c r="H284" s="54" t="s">
        <v>612</v>
      </c>
      <c r="I284" s="53">
        <v>0</v>
      </c>
    </row>
    <row r="285" spans="8:20" x14ac:dyDescent="0.3">
      <c r="H285" s="54" t="s">
        <v>613</v>
      </c>
      <c r="I285" s="53">
        <v>0</v>
      </c>
    </row>
    <row r="286" spans="8:20" x14ac:dyDescent="0.3">
      <c r="H286" s="54" t="s">
        <v>614</v>
      </c>
      <c r="I286" s="53">
        <v>4000000</v>
      </c>
    </row>
    <row r="287" spans="8:20" x14ac:dyDescent="0.3">
      <c r="H287" s="54" t="s">
        <v>615</v>
      </c>
      <c r="I287" s="53">
        <v>4000</v>
      </c>
    </row>
    <row r="288" spans="8:20" x14ac:dyDescent="0.3">
      <c r="H288" s="54" t="s">
        <v>616</v>
      </c>
      <c r="I288" s="53">
        <v>21000</v>
      </c>
    </row>
    <row r="289" spans="8:9" x14ac:dyDescent="0.3">
      <c r="H289" s="54" t="s">
        <v>617</v>
      </c>
      <c r="I289" s="53">
        <v>9200</v>
      </c>
    </row>
    <row r="290" spans="8:9" x14ac:dyDescent="0.3">
      <c r="H290" s="54" t="s">
        <v>618</v>
      </c>
      <c r="I290" s="53">
        <v>3150</v>
      </c>
    </row>
    <row r="291" spans="8:9" x14ac:dyDescent="0.3">
      <c r="H291" s="54" t="s">
        <v>619</v>
      </c>
      <c r="I291" s="53">
        <v>70000</v>
      </c>
    </row>
    <row r="292" spans="8:9" x14ac:dyDescent="0.3">
      <c r="H292" s="54" t="s">
        <v>620</v>
      </c>
      <c r="I292" s="53">
        <v>328800</v>
      </c>
    </row>
    <row r="293" spans="8:9" x14ac:dyDescent="0.3">
      <c r="H293" s="54" t="s">
        <v>621</v>
      </c>
      <c r="I293" s="53">
        <v>45000</v>
      </c>
    </row>
    <row r="294" spans="8:9" x14ac:dyDescent="0.3">
      <c r="H294" s="54" t="s">
        <v>623</v>
      </c>
      <c r="I294" s="53">
        <v>100000</v>
      </c>
    </row>
    <row r="295" spans="8:9" x14ac:dyDescent="0.3">
      <c r="H295" s="54" t="s">
        <v>624</v>
      </c>
      <c r="I295" s="53">
        <v>49000</v>
      </c>
    </row>
    <row r="296" spans="8:9" x14ac:dyDescent="0.3">
      <c r="H296" s="54" t="s">
        <v>625</v>
      </c>
      <c r="I296" s="53">
        <v>180000</v>
      </c>
    </row>
    <row r="297" spans="8:9" x14ac:dyDescent="0.3">
      <c r="H297" s="54" t="s">
        <v>626</v>
      </c>
      <c r="I297" s="53">
        <v>25000</v>
      </c>
    </row>
    <row r="298" spans="8:9" x14ac:dyDescent="0.3">
      <c r="H298" s="54" t="s">
        <v>627</v>
      </c>
      <c r="I298" s="53">
        <v>21000</v>
      </c>
    </row>
    <row r="299" spans="8:9" x14ac:dyDescent="0.3">
      <c r="H299" s="54" t="s">
        <v>629</v>
      </c>
      <c r="I299" s="53">
        <v>249200</v>
      </c>
    </row>
    <row r="300" spans="8:9" x14ac:dyDescent="0.3">
      <c r="H300" s="54" t="s">
        <v>630</v>
      </c>
      <c r="I300" s="53">
        <v>67700</v>
      </c>
    </row>
    <row r="301" spans="8:9" x14ac:dyDescent="0.3">
      <c r="H301" s="54" t="s">
        <v>631</v>
      </c>
      <c r="I301" s="53">
        <v>15360</v>
      </c>
    </row>
    <row r="302" spans="8:9" x14ac:dyDescent="0.3">
      <c r="H302" s="57" t="s">
        <v>633</v>
      </c>
      <c r="I302" s="53">
        <v>1000000</v>
      </c>
    </row>
    <row r="303" spans="8:9" x14ac:dyDescent="0.3">
      <c r="H303" s="57" t="s">
        <v>634</v>
      </c>
      <c r="I303" s="53">
        <v>50000</v>
      </c>
    </row>
    <row r="304" spans="8:9" x14ac:dyDescent="0.3">
      <c r="H304" s="57" t="s">
        <v>635</v>
      </c>
      <c r="I304" s="53">
        <v>75000</v>
      </c>
    </row>
    <row r="305" spans="8:14" x14ac:dyDescent="0.3">
      <c r="H305" s="57" t="s">
        <v>636</v>
      </c>
      <c r="I305" s="53">
        <v>216000</v>
      </c>
    </row>
    <row r="306" spans="8:14" ht="15" thickBot="1" x14ac:dyDescent="0.35">
      <c r="H306" s="65" t="s">
        <v>637</v>
      </c>
      <c r="I306" s="63">
        <v>15000</v>
      </c>
    </row>
    <row r="307" spans="8:14" ht="22.2" thickTop="1" thickBot="1" x14ac:dyDescent="0.45">
      <c r="H307" s="531" t="s">
        <v>1148</v>
      </c>
      <c r="I307" s="532"/>
      <c r="J307" s="532"/>
      <c r="K307" s="532"/>
      <c r="L307" s="532"/>
      <c r="M307" s="532"/>
      <c r="N307" s="533"/>
    </row>
    <row r="308" spans="8:14" ht="15.6" thickTop="1" thickBot="1" x14ac:dyDescent="0.35">
      <c r="H308" s="526" t="s">
        <v>246</v>
      </c>
      <c r="I308" s="527"/>
      <c r="J308" s="528" t="s">
        <v>1019</v>
      </c>
      <c r="K308" s="529"/>
      <c r="L308" s="530"/>
      <c r="M308" s="489" t="s">
        <v>1142</v>
      </c>
      <c r="N308" s="490"/>
    </row>
    <row r="309" spans="8:14" ht="58.2" thickTop="1" x14ac:dyDescent="0.3">
      <c r="H309" s="70" t="s">
        <v>463</v>
      </c>
      <c r="I309" s="282" t="s">
        <v>657</v>
      </c>
      <c r="J309" s="143" t="s">
        <v>391</v>
      </c>
      <c r="K309" s="220" t="s">
        <v>1035</v>
      </c>
      <c r="L309" s="238" t="s">
        <v>1140</v>
      </c>
      <c r="M309" s="278" t="s">
        <v>882</v>
      </c>
      <c r="N309" s="104" t="s">
        <v>393</v>
      </c>
    </row>
    <row r="310" spans="8:14" x14ac:dyDescent="0.3">
      <c r="H310" s="54" t="s">
        <v>639</v>
      </c>
      <c r="I310" s="214">
        <v>27.76</v>
      </c>
      <c r="J310" s="54" t="s">
        <v>647</v>
      </c>
      <c r="K310" s="209">
        <v>671</v>
      </c>
      <c r="L310" s="53">
        <v>225</v>
      </c>
      <c r="M310" s="270" t="s">
        <v>884</v>
      </c>
      <c r="N310" s="72">
        <v>7362</v>
      </c>
    </row>
    <row r="311" spans="8:14" x14ac:dyDescent="0.3">
      <c r="H311" s="54" t="s">
        <v>640</v>
      </c>
      <c r="I311" s="214">
        <v>418.37</v>
      </c>
      <c r="J311" s="54" t="s">
        <v>511</v>
      </c>
      <c r="K311" s="209">
        <v>3311</v>
      </c>
      <c r="L311" s="53">
        <v>225</v>
      </c>
      <c r="M311" s="270" t="s">
        <v>282</v>
      </c>
      <c r="N311" s="72">
        <v>3788</v>
      </c>
    </row>
    <row r="312" spans="8:14" x14ac:dyDescent="0.3">
      <c r="H312" s="54" t="s">
        <v>641</v>
      </c>
      <c r="I312" s="214">
        <v>25.31</v>
      </c>
      <c r="J312" s="54" t="s">
        <v>650</v>
      </c>
      <c r="K312" s="209">
        <v>6541</v>
      </c>
      <c r="L312" s="53">
        <v>225</v>
      </c>
      <c r="M312" s="270" t="s">
        <v>885</v>
      </c>
      <c r="N312" s="72">
        <v>2994</v>
      </c>
    </row>
    <row r="313" spans="8:14" x14ac:dyDescent="0.3">
      <c r="H313" s="54" t="s">
        <v>642</v>
      </c>
      <c r="I313" s="214">
        <v>19.62</v>
      </c>
      <c r="J313" s="54" t="s">
        <v>649</v>
      </c>
      <c r="K313" s="209">
        <v>2269</v>
      </c>
      <c r="L313" s="53">
        <v>225</v>
      </c>
      <c r="M313" s="270" t="s">
        <v>886</v>
      </c>
      <c r="N313" s="72">
        <v>2231</v>
      </c>
    </row>
    <row r="314" spans="8:14" ht="15" thickBot="1" x14ac:dyDescent="0.35">
      <c r="H314" s="54" t="s">
        <v>643</v>
      </c>
      <c r="I314" s="214">
        <v>300.87</v>
      </c>
      <c r="J314" s="52" t="s">
        <v>648</v>
      </c>
      <c r="K314" s="51">
        <v>2340</v>
      </c>
      <c r="L314" s="95">
        <v>225</v>
      </c>
      <c r="M314" s="270" t="s">
        <v>887</v>
      </c>
      <c r="N314" s="72">
        <v>160</v>
      </c>
    </row>
    <row r="315" spans="8:14" ht="15" thickTop="1" x14ac:dyDescent="0.3">
      <c r="H315" s="54" t="s">
        <v>644</v>
      </c>
      <c r="I315" s="53">
        <v>147.84</v>
      </c>
      <c r="M315" s="57" t="s">
        <v>888</v>
      </c>
      <c r="N315" s="72">
        <v>16</v>
      </c>
    </row>
    <row r="316" spans="8:14" ht="15" thickBot="1" x14ac:dyDescent="0.35">
      <c r="H316" s="54" t="s">
        <v>645</v>
      </c>
      <c r="I316" s="53">
        <v>580.67999999999995</v>
      </c>
      <c r="M316" s="73" t="s">
        <v>286</v>
      </c>
      <c r="N316" s="75">
        <v>605</v>
      </c>
    </row>
    <row r="317" spans="8:14" ht="15" thickTop="1" x14ac:dyDescent="0.3">
      <c r="H317" s="54" t="s">
        <v>646</v>
      </c>
      <c r="I317" s="53">
        <v>5057.4399999999996</v>
      </c>
    </row>
    <row r="318" spans="8:14" x14ac:dyDescent="0.3">
      <c r="H318" s="54" t="s">
        <v>651</v>
      </c>
      <c r="I318" s="53">
        <v>38</v>
      </c>
    </row>
    <row r="319" spans="8:14" x14ac:dyDescent="0.3">
      <c r="H319" s="54" t="s">
        <v>652</v>
      </c>
      <c r="I319" s="53">
        <v>46</v>
      </c>
    </row>
    <row r="320" spans="8:14" x14ac:dyDescent="0.3">
      <c r="H320" s="54" t="s">
        <v>653</v>
      </c>
      <c r="I320" s="53">
        <v>715</v>
      </c>
    </row>
    <row r="321" spans="8:13" x14ac:dyDescent="0.3">
      <c r="H321" s="54" t="s">
        <v>654</v>
      </c>
      <c r="I321" s="53">
        <v>17</v>
      </c>
    </row>
    <row r="322" spans="8:13" x14ac:dyDescent="0.3">
      <c r="H322" s="57" t="s">
        <v>655</v>
      </c>
      <c r="I322" s="53">
        <v>39</v>
      </c>
    </row>
    <row r="323" spans="8:13" ht="15" thickBot="1" x14ac:dyDescent="0.35">
      <c r="H323" s="65" t="s">
        <v>656</v>
      </c>
      <c r="I323" s="63">
        <v>30</v>
      </c>
    </row>
    <row r="324" spans="8:13" ht="22.2" thickTop="1" thickBot="1" x14ac:dyDescent="0.45">
      <c r="H324" s="516" t="s">
        <v>1149</v>
      </c>
      <c r="I324" s="517"/>
      <c r="J324" s="517"/>
      <c r="K324" s="517"/>
      <c r="L324" s="517"/>
      <c r="M324" s="518"/>
    </row>
    <row r="325" spans="8:13" ht="15.6" thickTop="1" thickBot="1" x14ac:dyDescent="0.35">
      <c r="H325" s="512" t="s">
        <v>246</v>
      </c>
      <c r="I325" s="513"/>
      <c r="J325" s="514" t="s">
        <v>1019</v>
      </c>
      <c r="K325" s="515"/>
      <c r="L325" s="514" t="s">
        <v>1142</v>
      </c>
      <c r="M325" s="515"/>
    </row>
    <row r="326" spans="8:13" ht="29.4" thickTop="1" x14ac:dyDescent="0.3">
      <c r="H326" s="70" t="s">
        <v>463</v>
      </c>
      <c r="I326" s="104" t="s">
        <v>658</v>
      </c>
      <c r="J326" s="283" t="s">
        <v>245</v>
      </c>
      <c r="K326" s="284" t="s">
        <v>733</v>
      </c>
      <c r="L326" s="70" t="s">
        <v>812</v>
      </c>
      <c r="M326" s="104" t="s">
        <v>889</v>
      </c>
    </row>
    <row r="327" spans="8:13" x14ac:dyDescent="0.3">
      <c r="H327" s="54" t="s">
        <v>659</v>
      </c>
      <c r="I327" s="53">
        <v>810</v>
      </c>
      <c r="J327" s="241" t="s">
        <v>659</v>
      </c>
      <c r="K327" s="285">
        <v>500</v>
      </c>
      <c r="L327" s="54" t="s">
        <v>891</v>
      </c>
      <c r="M327" s="53">
        <v>310</v>
      </c>
    </row>
    <row r="328" spans="8:13" ht="15" thickBot="1" x14ac:dyDescent="0.35">
      <c r="H328" s="52" t="s">
        <v>660</v>
      </c>
      <c r="I328" s="95">
        <v>4321.3</v>
      </c>
      <c r="J328" s="242" t="s">
        <v>660</v>
      </c>
      <c r="K328" s="286">
        <v>500</v>
      </c>
      <c r="L328" s="52" t="s">
        <v>892</v>
      </c>
      <c r="M328" s="95">
        <v>90</v>
      </c>
    </row>
    <row r="329" spans="8:13" ht="15" thickTop="1" x14ac:dyDescent="0.3"/>
  </sheetData>
  <mergeCells count="140">
    <mergeCell ref="AM81:AS81"/>
    <mergeCell ref="AM82:AM83"/>
    <mergeCell ref="AN82:AN83"/>
    <mergeCell ref="AO82:AO83"/>
    <mergeCell ref="AP82:AP83"/>
    <mergeCell ref="AQ82:AS82"/>
    <mergeCell ref="AM67:AM68"/>
    <mergeCell ref="AN67:AN68"/>
    <mergeCell ref="AO67:AO68"/>
    <mergeCell ref="AP67:AP68"/>
    <mergeCell ref="AQ67:AS67"/>
    <mergeCell ref="AM69:AM72"/>
    <mergeCell ref="AM75:AM76"/>
    <mergeCell ref="AM79:AM80"/>
    <mergeCell ref="AM66:AS66"/>
    <mergeCell ref="AN36:AN37"/>
    <mergeCell ref="AO36:AO37"/>
    <mergeCell ref="AP36:AP37"/>
    <mergeCell ref="AQ36:AS36"/>
    <mergeCell ref="AM24:AS24"/>
    <mergeCell ref="AM25:AM26"/>
    <mergeCell ref="AN25:AN26"/>
    <mergeCell ref="AO25:AO26"/>
    <mergeCell ref="AM51:AM52"/>
    <mergeCell ref="AN51:AN52"/>
    <mergeCell ref="AO51:AO52"/>
    <mergeCell ref="AP51:AP52"/>
    <mergeCell ref="AQ51:AS51"/>
    <mergeCell ref="AM40:AM43"/>
    <mergeCell ref="AM54:AM57"/>
    <mergeCell ref="AM62:AM63"/>
    <mergeCell ref="AM27:AM29"/>
    <mergeCell ref="AM35:AS35"/>
    <mergeCell ref="AM36:AM37"/>
    <mergeCell ref="AP25:AP26"/>
    <mergeCell ref="AQ25:AS25"/>
    <mergeCell ref="AM1:AS1"/>
    <mergeCell ref="AM50:AS50"/>
    <mergeCell ref="AJ2:AK2"/>
    <mergeCell ref="AJ3:AK3"/>
    <mergeCell ref="AJ1:AK1"/>
    <mergeCell ref="AQ3:AS3"/>
    <mergeCell ref="AM2:AS2"/>
    <mergeCell ref="AM5:AM8"/>
    <mergeCell ref="AM10:AM15"/>
    <mergeCell ref="AM16:AM23"/>
    <mergeCell ref="AM3:AM4"/>
    <mergeCell ref="AN3:AN4"/>
    <mergeCell ref="AO3:AO4"/>
    <mergeCell ref="AP3:AP4"/>
    <mergeCell ref="AM45:AM46"/>
    <mergeCell ref="AM48:AS48"/>
    <mergeCell ref="AM49:AS49"/>
    <mergeCell ref="AJ10:AK10"/>
    <mergeCell ref="AJ6:AK6"/>
    <mergeCell ref="AJ15:AK15"/>
    <mergeCell ref="AJ25:AK25"/>
    <mergeCell ref="Z55:AB55"/>
    <mergeCell ref="AE3:AF3"/>
    <mergeCell ref="AE24:AF24"/>
    <mergeCell ref="AG24:AH24"/>
    <mergeCell ref="AJ14:AK14"/>
    <mergeCell ref="AJ20:AK20"/>
    <mergeCell ref="AJ24:AK24"/>
    <mergeCell ref="Z25:AA25"/>
    <mergeCell ref="Z24:AA24"/>
    <mergeCell ref="Z33:AA33"/>
    <mergeCell ref="AJ28:AK28"/>
    <mergeCell ref="AJ29:AK29"/>
    <mergeCell ref="Z32:AA32"/>
    <mergeCell ref="Z70:AC70"/>
    <mergeCell ref="Q200:Q201"/>
    <mergeCell ref="AE47:AI47"/>
    <mergeCell ref="AE1:AI1"/>
    <mergeCell ref="Z1:AC1"/>
    <mergeCell ref="Z2:AB2"/>
    <mergeCell ref="Z3:AB3"/>
    <mergeCell ref="AE15:AH15"/>
    <mergeCell ref="AE14:AH14"/>
    <mergeCell ref="AE23:AH23"/>
    <mergeCell ref="AE8:AF8"/>
    <mergeCell ref="AG8:AH8"/>
    <mergeCell ref="AE7:AH7"/>
    <mergeCell ref="O3:Y3"/>
    <mergeCell ref="AG3:AI3"/>
    <mergeCell ref="AE2:AI2"/>
    <mergeCell ref="AE34:AH34"/>
    <mergeCell ref="AE33:AH33"/>
    <mergeCell ref="AE46:AH46"/>
    <mergeCell ref="AE64:AG64"/>
    <mergeCell ref="AE63:AH63"/>
    <mergeCell ref="Z45:AB45"/>
    <mergeCell ref="Z46:AB46"/>
    <mergeCell ref="Z56:AB56"/>
    <mergeCell ref="H325:I325"/>
    <mergeCell ref="J325:K325"/>
    <mergeCell ref="L325:M325"/>
    <mergeCell ref="H324:M324"/>
    <mergeCell ref="J275:K275"/>
    <mergeCell ref="H275:I275"/>
    <mergeCell ref="L275:M275"/>
    <mergeCell ref="H274:M274"/>
    <mergeCell ref="H308:I308"/>
    <mergeCell ref="J308:L308"/>
    <mergeCell ref="M308:N308"/>
    <mergeCell ref="H307:N307"/>
    <mergeCell ref="Q267:Q270"/>
    <mergeCell ref="Q256:Q266"/>
    <mergeCell ref="Q197:Q199"/>
    <mergeCell ref="Q181:Q195"/>
    <mergeCell ref="Z71:AC71"/>
    <mergeCell ref="Z75:AB75"/>
    <mergeCell ref="Z74:AB74"/>
    <mergeCell ref="Q218:Q230"/>
    <mergeCell ref="Q205:Q206"/>
    <mergeCell ref="Q208:Q210"/>
    <mergeCell ref="Q140:Q152"/>
    <mergeCell ref="Q242:Q243"/>
    <mergeCell ref="A1:G3"/>
    <mergeCell ref="H1:X1"/>
    <mergeCell ref="H2:X2"/>
    <mergeCell ref="Q153:Q158"/>
    <mergeCell ref="Q176:Q178"/>
    <mergeCell ref="Q174:Q175"/>
    <mergeCell ref="Q170:Q173"/>
    <mergeCell ref="Q159:Q169"/>
    <mergeCell ref="H137:R137"/>
    <mergeCell ref="H117:I117"/>
    <mergeCell ref="J117:L117"/>
    <mergeCell ref="M117:N117"/>
    <mergeCell ref="H116:N116"/>
    <mergeCell ref="L138:O138"/>
    <mergeCell ref="P138:T138"/>
    <mergeCell ref="H138:K138"/>
    <mergeCell ref="L63:O63"/>
    <mergeCell ref="P63:Q63"/>
    <mergeCell ref="H62:Q62"/>
    <mergeCell ref="H63:K63"/>
    <mergeCell ref="H3:J3"/>
    <mergeCell ref="K3:N3"/>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S88"/>
  <sheetViews>
    <sheetView workbookViewId="0">
      <pane xSplit="1" ySplit="4" topLeftCell="G55" activePane="bottomRight" state="frozen"/>
      <selection pane="topRight" activeCell="B1" sqref="B1"/>
      <selection pane="bottomLeft" activeCell="A5" sqref="A5"/>
      <selection pane="bottomRight" activeCell="P5" sqref="P5:P87"/>
    </sheetView>
  </sheetViews>
  <sheetFormatPr defaultRowHeight="14.4" x14ac:dyDescent="0.3"/>
  <cols>
    <col min="8" max="8" width="13" customWidth="1"/>
    <col min="9" max="9" width="14.33203125" customWidth="1"/>
    <col min="10" max="10" width="15.5546875" customWidth="1"/>
    <col min="11" max="11" width="15.5546875" style="161" customWidth="1"/>
    <col min="12" max="12" width="12.88671875" customWidth="1"/>
    <col min="13" max="13" width="11.88671875" customWidth="1"/>
    <col min="14" max="14" width="10.6640625" customWidth="1"/>
    <col min="15" max="15" width="12.21875" customWidth="1"/>
    <col min="16" max="16" width="12" customWidth="1"/>
    <col min="17" max="17" width="11.77734375" customWidth="1"/>
  </cols>
  <sheetData>
    <row r="1" spans="1:19" ht="18.600000000000001" customHeight="1" thickTop="1" x14ac:dyDescent="0.3">
      <c r="A1" s="617" t="s">
        <v>955</v>
      </c>
      <c r="B1" s="618"/>
      <c r="C1" s="618"/>
      <c r="D1" s="618"/>
      <c r="E1" s="618"/>
      <c r="F1" s="618"/>
      <c r="G1" s="619"/>
      <c r="H1" s="626" t="s">
        <v>1271</v>
      </c>
      <c r="I1" s="627"/>
      <c r="J1" s="628"/>
      <c r="K1" s="635" t="s">
        <v>1272</v>
      </c>
      <c r="L1" s="638" t="s">
        <v>1273</v>
      </c>
      <c r="M1" s="639"/>
      <c r="N1" s="644" t="s">
        <v>6</v>
      </c>
      <c r="O1" s="602" t="s">
        <v>132</v>
      </c>
      <c r="P1" s="605" t="s">
        <v>1275</v>
      </c>
      <c r="Q1" s="608" t="s">
        <v>1277</v>
      </c>
      <c r="R1" s="609"/>
      <c r="S1" s="610"/>
    </row>
    <row r="2" spans="1:19" ht="18" customHeight="1" x14ac:dyDescent="0.3">
      <c r="A2" s="620"/>
      <c r="B2" s="621"/>
      <c r="C2" s="621"/>
      <c r="D2" s="621"/>
      <c r="E2" s="621"/>
      <c r="F2" s="621"/>
      <c r="G2" s="622"/>
      <c r="H2" s="629"/>
      <c r="I2" s="630"/>
      <c r="J2" s="631"/>
      <c r="K2" s="636"/>
      <c r="L2" s="640"/>
      <c r="M2" s="641"/>
      <c r="N2" s="645"/>
      <c r="O2" s="603"/>
      <c r="P2" s="606"/>
      <c r="Q2" s="611"/>
      <c r="R2" s="612"/>
      <c r="S2" s="613"/>
    </row>
    <row r="3" spans="1:19" ht="15" customHeight="1" thickBot="1" x14ac:dyDescent="0.35">
      <c r="A3" s="623"/>
      <c r="B3" s="624"/>
      <c r="C3" s="624"/>
      <c r="D3" s="624"/>
      <c r="E3" s="624"/>
      <c r="F3" s="624"/>
      <c r="G3" s="625"/>
      <c r="H3" s="632"/>
      <c r="I3" s="633"/>
      <c r="J3" s="634"/>
      <c r="K3" s="637"/>
      <c r="L3" s="642"/>
      <c r="M3" s="643"/>
      <c r="N3" s="646"/>
      <c r="O3" s="604"/>
      <c r="P3" s="607"/>
      <c r="Q3" s="614"/>
      <c r="R3" s="615"/>
      <c r="S3" s="616"/>
    </row>
    <row r="4" spans="1:19" ht="15" thickTop="1" x14ac:dyDescent="0.3">
      <c r="A4" s="78" t="s">
        <v>7</v>
      </c>
      <c r="B4" s="441" t="s">
        <v>956</v>
      </c>
      <c r="C4" s="441" t="s">
        <v>30</v>
      </c>
      <c r="D4" s="441" t="s">
        <v>32</v>
      </c>
      <c r="E4" s="441" t="s">
        <v>34</v>
      </c>
      <c r="F4" s="441" t="s">
        <v>36</v>
      </c>
      <c r="G4" s="442" t="s">
        <v>1278</v>
      </c>
      <c r="H4" s="78" t="s">
        <v>1269</v>
      </c>
      <c r="I4" s="441" t="s">
        <v>1151</v>
      </c>
      <c r="J4" s="442" t="s">
        <v>1270</v>
      </c>
      <c r="K4" s="461" t="s">
        <v>994</v>
      </c>
      <c r="L4" s="78" t="s">
        <v>1269</v>
      </c>
      <c r="M4" s="442" t="s">
        <v>1151</v>
      </c>
      <c r="N4" s="462" t="s">
        <v>994</v>
      </c>
      <c r="O4" s="462" t="s">
        <v>1274</v>
      </c>
      <c r="P4" s="462" t="s">
        <v>1276</v>
      </c>
      <c r="Q4" s="78" t="s">
        <v>1189</v>
      </c>
      <c r="R4" s="441" t="s">
        <v>1266</v>
      </c>
      <c r="S4" s="442" t="s">
        <v>1191</v>
      </c>
    </row>
    <row r="5" spans="1:19" x14ac:dyDescent="0.3">
      <c r="A5" s="54">
        <v>10020007</v>
      </c>
      <c r="B5" s="209">
        <v>6037100</v>
      </c>
      <c r="C5" s="208">
        <f>'Physical Supply by HUC 8'!X2</f>
        <v>57231.313000000002</v>
      </c>
      <c r="D5" s="208">
        <f>'Physical Supply by HUC 8'!Z2</f>
        <v>58680.207000000002</v>
      </c>
      <c r="E5" s="208">
        <f>'Physical Supply by HUC 8'!AB2</f>
        <v>60853.548000000003</v>
      </c>
      <c r="F5" s="208">
        <f>'Physical Supply by HUC 8'!AD2</f>
        <v>63026.889000000003</v>
      </c>
      <c r="G5" s="72">
        <f>'Physical Supply by HUC 8'!AR2</f>
        <v>121.407</v>
      </c>
      <c r="H5" s="57">
        <f>SUM('Water Use Current M&amp;I'!J5,'Water Use Current M&amp;I'!AE5,'Water Use Current M&amp;I'!BI13)</f>
        <v>0</v>
      </c>
      <c r="I5" s="208">
        <f>'Water Use Current Ag'!L4</f>
        <v>31.691542288557212</v>
      </c>
      <c r="J5" s="72">
        <f>'Water Use Current Thermo'!BJ6</f>
        <v>0</v>
      </c>
      <c r="K5" s="107">
        <f>'Current Groundwater Pumping'!L3</f>
        <v>8.0611126709272831</v>
      </c>
      <c r="L5" s="57">
        <f>SUM('Water Use Future M&amp;I'!L5,'Water Use Future M&amp;I'!Z5)</f>
        <v>0</v>
      </c>
      <c r="M5" s="72">
        <f>'Water Use Future Agriculture'!M5</f>
        <v>31.588357139999999</v>
      </c>
      <c r="N5" s="107">
        <f>Recharge!B2</f>
        <v>477929</v>
      </c>
      <c r="O5" s="107">
        <f>Storage!H3</f>
        <v>0</v>
      </c>
      <c r="P5" s="107">
        <f>Species!B2</f>
        <v>1</v>
      </c>
      <c r="Q5" s="57">
        <f>'Available Water'!E6</f>
        <v>327292</v>
      </c>
      <c r="R5" s="208">
        <f>'Available Water'!F6</f>
        <v>362240</v>
      </c>
      <c r="S5" s="72">
        <f>'Available Water'!G6</f>
        <v>428664</v>
      </c>
    </row>
    <row r="6" spans="1:19" x14ac:dyDescent="0.3">
      <c r="A6" s="54">
        <v>10020008</v>
      </c>
      <c r="B6" s="209"/>
      <c r="C6" s="208">
        <f>'Physical Supply by HUC 8'!X3</f>
        <v>0</v>
      </c>
      <c r="D6" s="208">
        <f>'Physical Supply by HUC 8'!Z3</f>
        <v>0</v>
      </c>
      <c r="E6" s="208">
        <f>'Physical Supply by HUC 8'!AB3</f>
        <v>0</v>
      </c>
      <c r="F6" s="208">
        <f>'Physical Supply by HUC 8'!AD3</f>
        <v>0</v>
      </c>
      <c r="G6" s="72">
        <f>'Physical Supply by HUC 8'!AR3</f>
        <v>0</v>
      </c>
      <c r="H6" s="57">
        <f>SUM('Water Use Current M&amp;I'!J6,'Water Use Current M&amp;I'!AE6,'Water Use Current M&amp;I'!BI14)</f>
        <v>0</v>
      </c>
      <c r="I6" s="208">
        <f>'Water Use Current Ag'!L5</f>
        <v>21.127694859038144</v>
      </c>
      <c r="J6" s="72">
        <f>'Water Use Current Thermo'!BJ7</f>
        <v>0</v>
      </c>
      <c r="K6" s="107">
        <v>0</v>
      </c>
      <c r="L6" s="57">
        <f>SUM('Water Use Future M&amp;I'!L6,'Water Use Future M&amp;I'!Z6)</f>
        <v>0</v>
      </c>
      <c r="M6" s="72">
        <f>'Water Use Future Agriculture'!M6</f>
        <v>21.058904760000001</v>
      </c>
      <c r="N6" s="107">
        <f>Recharge!B3</f>
        <v>40948</v>
      </c>
      <c r="O6" s="107">
        <f>Storage!H4</f>
        <v>0</v>
      </c>
      <c r="P6" s="107">
        <f>Species!B3</f>
        <v>1</v>
      </c>
      <c r="Q6" s="57">
        <f>'Available Water'!E7</f>
        <v>484920</v>
      </c>
      <c r="R6" s="208">
        <f>'Available Water'!F7</f>
        <v>606325</v>
      </c>
      <c r="S6" s="72">
        <f>'Available Water'!G7</f>
        <v>697306</v>
      </c>
    </row>
    <row r="7" spans="1:19" x14ac:dyDescent="0.3">
      <c r="A7" s="54">
        <v>10070001</v>
      </c>
      <c r="B7" s="209">
        <v>6188000</v>
      </c>
      <c r="C7" s="208">
        <f>'Physical Supply by HUC 8'!X4</f>
        <v>50711.29</v>
      </c>
      <c r="D7" s="208">
        <f>'Physical Supply by HUC 8'!Z4</f>
        <v>61577.995000000003</v>
      </c>
      <c r="E7" s="208">
        <f>'Physical Supply by HUC 8'!AB4</f>
        <v>65200.23</v>
      </c>
      <c r="F7" s="208">
        <f>'Physical Supply by HUC 8'!AD4</f>
        <v>79689.17</v>
      </c>
      <c r="G7" s="72">
        <f>'Physical Supply by HUC 8'!AR4</f>
        <v>636853.38878300006</v>
      </c>
      <c r="H7" s="57">
        <f>SUM('Water Use Current M&amp;I'!J7,'Water Use Current M&amp;I'!AE7,'Water Use Current M&amp;I'!BI15)</f>
        <v>6.7833795229151832</v>
      </c>
      <c r="I7" s="208">
        <f>'Water Use Current Ag'!L6</f>
        <v>84.510779436152575</v>
      </c>
      <c r="J7" s="72">
        <f>'Water Use Current Thermo'!BJ8</f>
        <v>0</v>
      </c>
      <c r="K7" s="107">
        <f>'Current Groundwater Pumping'!L4</f>
        <v>6.2431452333782849</v>
      </c>
      <c r="L7" s="57">
        <f>SUM('Water Use Future M&amp;I'!L7,'Water Use Future M&amp;I'!Z7)</f>
        <v>6.3417242991433556</v>
      </c>
      <c r="M7" s="72">
        <f>'Water Use Future Agriculture'!M7</f>
        <v>84.235619040000003</v>
      </c>
      <c r="N7" s="107">
        <f>Recharge!B4</f>
        <v>1640768</v>
      </c>
      <c r="O7" s="107">
        <f>Storage!H5</f>
        <v>0</v>
      </c>
      <c r="P7" s="107">
        <f>Species!B4</f>
        <v>2</v>
      </c>
      <c r="Q7" s="57">
        <f>'Available Water'!E8</f>
        <v>1610549</v>
      </c>
      <c r="R7" s="208">
        <f>'Available Water'!F8</f>
        <v>2064723</v>
      </c>
      <c r="S7" s="72">
        <f>'Available Water'!G8</f>
        <v>2524621</v>
      </c>
    </row>
    <row r="8" spans="1:19" x14ac:dyDescent="0.3">
      <c r="A8" s="54">
        <v>10070002</v>
      </c>
      <c r="B8" s="209"/>
      <c r="C8" s="208">
        <f>'Physical Supply by HUC 8'!X5</f>
        <v>0</v>
      </c>
      <c r="D8" s="208">
        <f>'Physical Supply by HUC 8'!Z5</f>
        <v>0</v>
      </c>
      <c r="E8" s="208">
        <f>'Physical Supply by HUC 8'!AB5</f>
        <v>0</v>
      </c>
      <c r="F8" s="208">
        <f>'Physical Supply by HUC 8'!AD5</f>
        <v>0</v>
      </c>
      <c r="G8" s="72">
        <f>'Physical Supply by HUC 8'!AR5</f>
        <v>0</v>
      </c>
      <c r="H8" s="57">
        <f>SUM('Water Use Current M&amp;I'!J8,'Water Use Current M&amp;I'!AE8,'Water Use Current M&amp;I'!BI16)</f>
        <v>0</v>
      </c>
      <c r="I8" s="208">
        <f>'Water Use Current Ag'!L7</f>
        <v>0</v>
      </c>
      <c r="J8" s="72">
        <f>'Water Use Current Thermo'!BJ9</f>
        <v>0</v>
      </c>
      <c r="K8" s="107">
        <v>0</v>
      </c>
      <c r="L8" s="57">
        <f>SUM('Water Use Future M&amp;I'!L8,'Water Use Future M&amp;I'!Z8)</f>
        <v>0</v>
      </c>
      <c r="M8" s="72">
        <f>'Water Use Future Agriculture'!M8</f>
        <v>0</v>
      </c>
      <c r="N8" s="107">
        <f>Recharge!B5</f>
        <v>1332</v>
      </c>
      <c r="O8" s="107">
        <f>Storage!H6</f>
        <v>0</v>
      </c>
      <c r="P8" s="107">
        <f>Species!B5</f>
        <v>1</v>
      </c>
      <c r="Q8" s="57">
        <f>'Available Water'!E9</f>
        <v>0</v>
      </c>
      <c r="R8" s="208">
        <f>'Available Water'!F9</f>
        <v>0</v>
      </c>
      <c r="S8" s="72">
        <f>'Available Water'!G9</f>
        <v>0</v>
      </c>
    </row>
    <row r="9" spans="1:19" x14ac:dyDescent="0.3">
      <c r="A9" s="54">
        <v>10070006</v>
      </c>
      <c r="B9" s="209">
        <v>6207000</v>
      </c>
      <c r="C9" s="208">
        <f>'Physical Supply by HUC 8'!X6</f>
        <v>101422.58</v>
      </c>
      <c r="D9" s="208">
        <f>'Physical Supply by HUC 8'!Z6</f>
        <v>108667.05</v>
      </c>
      <c r="E9" s="208">
        <f>'Physical Supply by HUC 8'!AB6</f>
        <v>115911.52</v>
      </c>
      <c r="F9" s="208">
        <f>'Physical Supply by HUC 8'!AD6</f>
        <v>123155.99</v>
      </c>
      <c r="G9" s="72">
        <f>'Physical Supply by HUC 8'!AR6</f>
        <v>648584.359054</v>
      </c>
      <c r="H9" s="57">
        <f>SUM('Water Use Current M&amp;I'!J9,'Water Use Current M&amp;I'!AE9,'Water Use Current M&amp;I'!BI17)</f>
        <v>1226.2203407777833</v>
      </c>
      <c r="I9" s="208">
        <f>'Water Use Current Ag'!L8</f>
        <v>39977.676289189272</v>
      </c>
      <c r="J9" s="72">
        <f>'Water Use Current Thermo'!BJ10</f>
        <v>0</v>
      </c>
      <c r="K9" s="107">
        <v>0</v>
      </c>
      <c r="L9" s="57">
        <f>SUM('Water Use Future M&amp;I'!L9,'Water Use Future M&amp;I'!Z9)</f>
        <v>2192.3984465231415</v>
      </c>
      <c r="M9" s="72">
        <f>'Water Use Future Agriculture'!M9</f>
        <v>39847.512139999999</v>
      </c>
      <c r="N9" s="107">
        <f>Recharge!B6</f>
        <v>538124</v>
      </c>
      <c r="O9" s="107">
        <f>Storage!H7</f>
        <v>2047</v>
      </c>
      <c r="P9" s="107">
        <f>Species!B6</f>
        <v>1</v>
      </c>
      <c r="Q9" s="57">
        <f>'Available Water'!E10</f>
        <v>338022</v>
      </c>
      <c r="R9" s="208">
        <f>'Available Water'!F10</f>
        <v>420270</v>
      </c>
      <c r="S9" s="72">
        <f>'Available Water'!G10</f>
        <v>498294</v>
      </c>
    </row>
    <row r="10" spans="1:19" x14ac:dyDescent="0.3">
      <c r="A10" s="54">
        <v>10080001</v>
      </c>
      <c r="B10" s="209">
        <v>6236100</v>
      </c>
      <c r="C10" s="208">
        <f>'Physical Supply by HUC 8'!X7</f>
        <v>110608.56796</v>
      </c>
      <c r="D10" s="208">
        <f>'Physical Supply by HUC 8'!Z7</f>
        <v>175316.174</v>
      </c>
      <c r="E10" s="208">
        <f>'Physical Supply by HUC 8'!AB7</f>
        <v>224578.57</v>
      </c>
      <c r="F10" s="208">
        <f>'Physical Supply by HUC 8'!AD7</f>
        <v>289778.8</v>
      </c>
      <c r="G10" s="72">
        <f>'Physical Supply by HUC 8'!AR7</f>
        <v>794564.77623600001</v>
      </c>
      <c r="H10" s="57">
        <f>SUM('Water Use Current M&amp;I'!J10,'Water Use Current M&amp;I'!AE10,'Water Use Current M&amp;I'!BI18)</f>
        <v>2038.110261102722</v>
      </c>
      <c r="I10" s="208">
        <f>'Water Use Current Ag'!L9</f>
        <v>71652.349832883745</v>
      </c>
      <c r="J10" s="72">
        <f>'Water Use Current Thermo'!BJ11</f>
        <v>0</v>
      </c>
      <c r="K10" s="107">
        <v>0</v>
      </c>
      <c r="L10" s="57">
        <f>SUM('Water Use Future M&amp;I'!L10,'Water Use Future M&amp;I'!Z10)</f>
        <v>2067.7889981376461</v>
      </c>
      <c r="M10" s="72">
        <f>'Water Use Future Agriculture'!M10</f>
        <v>71419.055460000003</v>
      </c>
      <c r="N10" s="107">
        <f>Recharge!B7</f>
        <v>908899</v>
      </c>
      <c r="O10" s="107">
        <f>Storage!H8</f>
        <v>190537</v>
      </c>
      <c r="P10" s="107">
        <f>Species!B7</f>
        <v>3</v>
      </c>
      <c r="Q10" s="57">
        <f>'Available Water'!E11</f>
        <v>0</v>
      </c>
      <c r="R10" s="208">
        <f>'Available Water'!F11</f>
        <v>0</v>
      </c>
      <c r="S10" s="72">
        <f>'Available Water'!G11</f>
        <v>0</v>
      </c>
    </row>
    <row r="11" spans="1:19" x14ac:dyDescent="0.3">
      <c r="A11" s="54">
        <v>10080002</v>
      </c>
      <c r="B11" s="209">
        <v>6235500</v>
      </c>
      <c r="C11" s="208">
        <f>'Physical Supply by HUC 8'!X8</f>
        <v>42017.925999999999</v>
      </c>
      <c r="D11" s="208">
        <f>'Physical Supply by HUC 8'!Z8</f>
        <v>82586.957999999999</v>
      </c>
      <c r="E11" s="208">
        <f>'Physical Supply by HUC 8'!AB8</f>
        <v>101422.58</v>
      </c>
      <c r="F11" s="208">
        <f>'Physical Supply by HUC 8'!AD8</f>
        <v>124604.88400000001</v>
      </c>
      <c r="G11" s="72">
        <f>'Physical Supply by HUC 8'!AR8</f>
        <v>409513.95126599999</v>
      </c>
      <c r="H11" s="57">
        <f>SUM('Water Use Current M&amp;I'!J11,'Water Use Current M&amp;I'!AE11,'Water Use Current M&amp;I'!BI19)</f>
        <v>931.09513413718378</v>
      </c>
      <c r="I11" s="208">
        <f>'Water Use Current Ag'!L10</f>
        <v>35784.176715838046</v>
      </c>
      <c r="J11" s="72">
        <f>'Water Use Current Thermo'!BJ12</f>
        <v>0</v>
      </c>
      <c r="K11" s="107">
        <v>0</v>
      </c>
      <c r="L11" s="57">
        <f>SUM('Water Use Future M&amp;I'!L11,'Water Use Future M&amp;I'!Z11)</f>
        <v>1426.3594734720166</v>
      </c>
      <c r="M11" s="72">
        <f>'Water Use Future Agriculture'!M11</f>
        <v>35667.666279999998</v>
      </c>
      <c r="N11" s="107">
        <f>Recharge!B8</f>
        <v>357948</v>
      </c>
      <c r="O11" s="107">
        <f>Storage!H9</f>
        <v>63788</v>
      </c>
      <c r="P11" s="107">
        <f>Species!B8</f>
        <v>3</v>
      </c>
      <c r="Q11" s="57">
        <f>'Available Water'!E12</f>
        <v>0</v>
      </c>
      <c r="R11" s="208">
        <f>'Available Water'!F12</f>
        <v>0</v>
      </c>
      <c r="S11" s="72">
        <f>'Available Water'!G12</f>
        <v>0</v>
      </c>
    </row>
    <row r="12" spans="1:19" x14ac:dyDescent="0.3">
      <c r="A12" s="54">
        <v>10080003</v>
      </c>
      <c r="B12" s="209">
        <v>6233900</v>
      </c>
      <c r="C12" s="208">
        <f>'Physical Supply by HUC 8'!X9</f>
        <v>31151.221000000001</v>
      </c>
      <c r="D12" s="208">
        <f>'Physical Supply by HUC 8'!Z9</f>
        <v>55057.972000000002</v>
      </c>
      <c r="E12" s="208">
        <f>'Physical Supply by HUC 8'!AB9</f>
        <v>65200.23</v>
      </c>
      <c r="F12" s="208">
        <f>'Physical Supply by HUC 8'!AD9</f>
        <v>76791.381999999998</v>
      </c>
      <c r="G12" s="72">
        <f>'Physical Supply by HUC 8'!AR9</f>
        <v>241394.43376399999</v>
      </c>
      <c r="H12" s="57">
        <f>SUM('Water Use Current M&amp;I'!J12,'Water Use Current M&amp;I'!AE12,'Water Use Current M&amp;I'!BI20)</f>
        <v>1651.9324360636449</v>
      </c>
      <c r="I12" s="208">
        <f>'Water Use Current Ag'!L11</f>
        <v>51446.584369507815</v>
      </c>
      <c r="J12" s="72">
        <f>'Water Use Current Thermo'!BJ13</f>
        <v>0</v>
      </c>
      <c r="K12" s="107">
        <v>0</v>
      </c>
      <c r="L12" s="57">
        <f>SUM('Water Use Future M&amp;I'!L12,'Water Use Future M&amp;I'!Z12)</f>
        <v>1635.64367882233</v>
      </c>
      <c r="M12" s="72">
        <f>'Water Use Future Agriculture'!M12</f>
        <v>51279.078370000003</v>
      </c>
      <c r="N12" s="107">
        <f>Recharge!B9</f>
        <v>364471</v>
      </c>
      <c r="O12" s="107">
        <f>Storage!H10</f>
        <v>17821</v>
      </c>
      <c r="P12" s="107">
        <f>Species!B9</f>
        <v>3</v>
      </c>
      <c r="Q12" s="57">
        <f>'Available Water'!E13</f>
        <v>126384</v>
      </c>
      <c r="R12" s="208">
        <f>'Available Water'!F13</f>
        <v>229330</v>
      </c>
      <c r="S12" s="72">
        <f>'Available Water'!G13</f>
        <v>326104</v>
      </c>
    </row>
    <row r="13" spans="1:19" x14ac:dyDescent="0.3">
      <c r="A13" s="54">
        <v>10080004</v>
      </c>
      <c r="B13" s="209">
        <v>6239000</v>
      </c>
      <c r="C13" s="208">
        <f>'Physical Supply by HUC 8'!X10</f>
        <v>0</v>
      </c>
      <c r="D13" s="208">
        <f>'Physical Supply by HUC 8'!Z10</f>
        <v>0</v>
      </c>
      <c r="E13" s="208">
        <f>'Physical Supply by HUC 8'!AB10</f>
        <v>0</v>
      </c>
      <c r="F13" s="208">
        <f>'Physical Supply by HUC 8'!AD10</f>
        <v>0</v>
      </c>
      <c r="G13" s="72">
        <f>'Physical Supply by HUC 8'!AR10</f>
        <v>2568.8890619999997</v>
      </c>
      <c r="H13" s="57">
        <f>SUM('Water Use Current M&amp;I'!J13,'Water Use Current M&amp;I'!AE13,'Water Use Current M&amp;I'!BI21)</f>
        <v>311.92061901588738</v>
      </c>
      <c r="I13" s="208">
        <f>'Water Use Current Ag'!L12</f>
        <v>105.63847429519072</v>
      </c>
      <c r="J13" s="72">
        <f>'Water Use Current Thermo'!BJ14</f>
        <v>0</v>
      </c>
      <c r="K13" s="107">
        <v>0</v>
      </c>
      <c r="L13" s="57">
        <f>SUM('Water Use Future M&amp;I'!L13,'Water Use Future M&amp;I'!Z13)</f>
        <v>560.94467980849038</v>
      </c>
      <c r="M13" s="72">
        <f>'Water Use Future Agriculture'!M13</f>
        <v>105.29452379999999</v>
      </c>
      <c r="N13" s="107">
        <f>Recharge!B10</f>
        <v>15476</v>
      </c>
      <c r="O13" s="107">
        <f>Storage!H11</f>
        <v>0</v>
      </c>
      <c r="P13" s="107">
        <f>Species!B10</f>
        <v>2</v>
      </c>
      <c r="Q13" s="57">
        <f>'Available Water'!E14</f>
        <v>17278</v>
      </c>
      <c r="R13" s="208">
        <f>'Available Water'!F14</f>
        <v>15684</v>
      </c>
      <c r="S13" s="72">
        <f>'Available Water'!G14</f>
        <v>15763</v>
      </c>
    </row>
    <row r="14" spans="1:19" x14ac:dyDescent="0.3">
      <c r="A14" s="54">
        <v>10080005</v>
      </c>
      <c r="B14" s="209">
        <v>6259000</v>
      </c>
      <c r="C14" s="208">
        <f>'Physical Supply by HUC 8'!X11</f>
        <v>213711.86499999999</v>
      </c>
      <c r="D14" s="208">
        <f>'Physical Supply by HUC 8'!Z11</f>
        <v>259424.47070000001</v>
      </c>
      <c r="E14" s="208">
        <f>'Physical Supply by HUC 8'!AB11</f>
        <v>431770.41200000001</v>
      </c>
      <c r="F14" s="208">
        <f>'Physical Supply by HUC 8'!AD11</f>
        <v>608535.48</v>
      </c>
      <c r="G14" s="72">
        <f>'Physical Supply by HUC 8'!AR11</f>
        <v>1012850.7995940001</v>
      </c>
      <c r="H14" s="57">
        <f>SUM('Water Use Current M&amp;I'!J14,'Water Use Current M&amp;I'!AE14,'Water Use Current M&amp;I'!BI22)</f>
        <v>233.14253034602245</v>
      </c>
      <c r="I14" s="208">
        <f>'Water Use Current Ag'!L13</f>
        <v>160737.69021330005</v>
      </c>
      <c r="J14" s="72">
        <f>'Water Use Current Thermo'!BJ15</f>
        <v>0</v>
      </c>
      <c r="K14" s="107">
        <v>0</v>
      </c>
      <c r="L14" s="57">
        <f>SUM('Water Use Future M&amp;I'!L14,'Water Use Future M&amp;I'!Z14)</f>
        <v>269.13699205463627</v>
      </c>
      <c r="M14" s="72">
        <f>'Water Use Future Agriculture'!M14</f>
        <v>160214.34099999999</v>
      </c>
      <c r="N14" s="107">
        <f>Recharge!B11</f>
        <v>54733</v>
      </c>
      <c r="O14" s="107">
        <f>Storage!H12</f>
        <v>84591</v>
      </c>
      <c r="P14" s="107">
        <f>Species!B11</f>
        <v>3</v>
      </c>
      <c r="Q14" s="57">
        <f>'Available Water'!E15</f>
        <v>368451</v>
      </c>
      <c r="R14" s="208">
        <f>'Available Water'!F15</f>
        <v>723990</v>
      </c>
      <c r="S14" s="72">
        <f>'Available Water'!G15</f>
        <v>984337</v>
      </c>
    </row>
    <row r="15" spans="1:19" x14ac:dyDescent="0.3">
      <c r="A15" s="54">
        <v>10080006</v>
      </c>
      <c r="B15" s="209">
        <v>6257000</v>
      </c>
      <c r="C15" s="208">
        <f>'Physical Supply by HUC 8'!X12</f>
        <v>0</v>
      </c>
      <c r="D15" s="208">
        <f>'Physical Supply by HUC 8'!Z12</f>
        <v>0</v>
      </c>
      <c r="E15" s="208">
        <f>'Physical Supply by HUC 8'!AB12</f>
        <v>0</v>
      </c>
      <c r="F15" s="208">
        <f>'Physical Supply by HUC 8'!AD12</f>
        <v>0</v>
      </c>
      <c r="G15" s="72">
        <f>'Physical Supply by HUC 8'!AR12</f>
        <v>16786.161436999999</v>
      </c>
      <c r="H15" s="57">
        <f>SUM('Water Use Current M&amp;I'!J15,'Water Use Current M&amp;I'!AE15,'Water Use Current M&amp;I'!BI23)</f>
        <v>185.10172908123164</v>
      </c>
      <c r="I15" s="208">
        <f>'Water Use Current Ag'!L14</f>
        <v>19573.865396506764</v>
      </c>
      <c r="J15" s="72">
        <f>'Water Use Current Thermo'!BJ16</f>
        <v>0</v>
      </c>
      <c r="K15" s="107">
        <v>0</v>
      </c>
      <c r="L15" s="57">
        <f>SUM('Water Use Future M&amp;I'!L15,'Water Use Future M&amp;I'!Z15)</f>
        <v>234.68603162743187</v>
      </c>
      <c r="M15" s="72">
        <f>'Water Use Future Agriculture'!M15</f>
        <v>19510.134450000001</v>
      </c>
      <c r="N15" s="107">
        <f>Recharge!B12</f>
        <v>16701</v>
      </c>
      <c r="O15" s="107">
        <f>Storage!H13</f>
        <v>2808</v>
      </c>
      <c r="P15" s="107">
        <f>Species!B12</f>
        <v>3</v>
      </c>
      <c r="Q15" s="57">
        <f>'Available Water'!E16</f>
        <v>0</v>
      </c>
      <c r="R15" s="208">
        <f>'Available Water'!F16</f>
        <v>0</v>
      </c>
      <c r="S15" s="72">
        <f>'Available Water'!G16</f>
        <v>0</v>
      </c>
    </row>
    <row r="16" spans="1:19" x14ac:dyDescent="0.3">
      <c r="A16" s="54">
        <v>10080007</v>
      </c>
      <c r="B16" s="209">
        <v>6274300</v>
      </c>
      <c r="C16" s="208">
        <f>'Physical Supply by HUC 8'!X13</f>
        <v>277463.201</v>
      </c>
      <c r="D16" s="208">
        <f>'Physical Supply by HUC 8'!Z13</f>
        <v>375263.54599999997</v>
      </c>
      <c r="E16" s="208">
        <f>'Physical Supply by HUC 8'!AB13</f>
        <v>426699.283</v>
      </c>
      <c r="F16" s="208">
        <f>'Physical Supply by HUC 8'!AD13</f>
        <v>521601.84</v>
      </c>
      <c r="G16" s="72">
        <f>'Physical Supply by HUC 8'!AR13</f>
        <v>1178278.9964910001</v>
      </c>
      <c r="H16" s="57">
        <f>SUM('Water Use Current M&amp;I'!J16,'Water Use Current M&amp;I'!AE16,'Water Use Current M&amp;I'!BI24)</f>
        <v>6043.7201251973438</v>
      </c>
      <c r="I16" s="208">
        <f>'Water Use Current Ag'!L15</f>
        <v>182926.85684526688</v>
      </c>
      <c r="J16" s="72">
        <f>'Water Use Current Thermo'!BJ17</f>
        <v>0</v>
      </c>
      <c r="K16" s="107">
        <v>0</v>
      </c>
      <c r="L16" s="57">
        <f>SUM('Water Use Future M&amp;I'!L16,'Water Use Future M&amp;I'!Z16)</f>
        <v>9621.825373046644</v>
      </c>
      <c r="M16" s="72">
        <f>'Water Use Future Agriculture'!M16</f>
        <v>182331.26139999999</v>
      </c>
      <c r="N16" s="107">
        <f>Recharge!B13</f>
        <v>122496</v>
      </c>
      <c r="O16" s="107">
        <f>Storage!H14</f>
        <v>21864</v>
      </c>
      <c r="P16" s="107" t="e">
        <f>Species!#REF!</f>
        <v>#REF!</v>
      </c>
      <c r="Q16" s="57">
        <f>'Available Water'!E17</f>
        <v>802761</v>
      </c>
      <c r="R16" s="208">
        <f>'Available Water'!F17</f>
        <v>1172511</v>
      </c>
      <c r="S16" s="72">
        <f>'Available Water'!G17</f>
        <v>1700980</v>
      </c>
    </row>
    <row r="17" spans="1:19" x14ac:dyDescent="0.3">
      <c r="A17" s="54">
        <v>10080008</v>
      </c>
      <c r="B17" s="209">
        <v>6274000</v>
      </c>
      <c r="C17" s="208">
        <f>'Physical Supply by HUC 8'!X14</f>
        <v>27021.873099999997</v>
      </c>
      <c r="D17" s="208">
        <f>'Physical Supply by HUC 8'!Z14</f>
        <v>67011.347500000003</v>
      </c>
      <c r="E17" s="208">
        <f>'Physical Supply by HUC 8'!AB14</f>
        <v>101422.58</v>
      </c>
      <c r="F17" s="208">
        <f>'Physical Supply by HUC 8'!AD14</f>
        <v>123155.99</v>
      </c>
      <c r="G17" s="72">
        <f>'Physical Supply by HUC 8'!AR14</f>
        <v>358255.70378100005</v>
      </c>
      <c r="H17" s="57">
        <f>SUM('Water Use Current M&amp;I'!J17,'Water Use Current M&amp;I'!AE17,'Water Use Current M&amp;I'!BI25)</f>
        <v>263.70198900405364</v>
      </c>
      <c r="I17" s="208">
        <f>'Water Use Current Ag'!L16</f>
        <v>44713.809011905076</v>
      </c>
      <c r="J17" s="72">
        <f>'Water Use Current Thermo'!BJ18</f>
        <v>0</v>
      </c>
      <c r="K17" s="107">
        <v>0</v>
      </c>
      <c r="L17" s="57">
        <f>SUM('Water Use Future M&amp;I'!L17,'Water Use Future M&amp;I'!Z17)</f>
        <v>461.86763897251922</v>
      </c>
      <c r="M17" s="72">
        <f>'Water Use Future Agriculture'!M17</f>
        <v>44568.224390000003</v>
      </c>
      <c r="N17" s="107">
        <f>Recharge!B14</f>
        <v>245090</v>
      </c>
      <c r="O17" s="107">
        <f>Storage!H15</f>
        <v>5780</v>
      </c>
      <c r="P17" s="107" t="e">
        <f>Species!#REF!</f>
        <v>#REF!</v>
      </c>
      <c r="Q17" s="57">
        <f>'Available Water'!E18</f>
        <v>248963</v>
      </c>
      <c r="R17" s="208">
        <f>'Available Water'!F18</f>
        <v>316886</v>
      </c>
      <c r="S17" s="72">
        <f>'Available Water'!G18</f>
        <v>374819</v>
      </c>
    </row>
    <row r="18" spans="1:19" x14ac:dyDescent="0.3">
      <c r="A18" s="54">
        <v>10080009</v>
      </c>
      <c r="B18" s="209">
        <v>6277500</v>
      </c>
      <c r="C18" s="208">
        <f>'Physical Supply by HUC 8'!X15</f>
        <v>507.11289999999997</v>
      </c>
      <c r="D18" s="208">
        <f>'Physical Supply by HUC 8'!Z15</f>
        <v>3694.6796999999997</v>
      </c>
      <c r="E18" s="208">
        <f>'Physical Supply by HUC 8'!AB15</f>
        <v>7244.47</v>
      </c>
      <c r="F18" s="208">
        <f>'Physical Supply by HUC 8'!AD15</f>
        <v>19560.069</v>
      </c>
      <c r="G18" s="72">
        <f>'Physical Supply by HUC 8'!AR15</f>
        <v>130694.58548200001</v>
      </c>
      <c r="H18" s="57">
        <f>SUM('Water Use Current M&amp;I'!J18,'Water Use Current M&amp;I'!AE18,'Water Use Current M&amp;I'!BI26)</f>
        <v>471.83315903686241</v>
      </c>
      <c r="I18" s="208">
        <f>'Water Use Current Ag'!L17</f>
        <v>164055.240512858</v>
      </c>
      <c r="J18" s="72">
        <f>'Water Use Current Thermo'!BJ19</f>
        <v>0</v>
      </c>
      <c r="K18" s="107">
        <v>0</v>
      </c>
      <c r="L18" s="57">
        <f>SUM('Water Use Future M&amp;I'!L18,'Water Use Future M&amp;I'!Z18)</f>
        <v>671.84086254362114</v>
      </c>
      <c r="M18" s="72">
        <f>'Water Use Future Agriculture'!M18</f>
        <v>163521.08960000001</v>
      </c>
      <c r="N18" s="107">
        <f>Recharge!B15</f>
        <v>218691</v>
      </c>
      <c r="O18" s="107">
        <f>Storage!H16</f>
        <v>151744</v>
      </c>
      <c r="P18" s="107" t="e">
        <f>Species!#REF!</f>
        <v>#REF!</v>
      </c>
      <c r="Q18" s="57">
        <f>'Available Water'!E19</f>
        <v>0</v>
      </c>
      <c r="R18" s="208">
        <f>'Available Water'!F19</f>
        <v>0</v>
      </c>
      <c r="S18" s="72">
        <f>'Available Water'!G19</f>
        <v>0</v>
      </c>
    </row>
    <row r="19" spans="1:19" x14ac:dyDescent="0.3">
      <c r="A19" s="54">
        <v>10080010</v>
      </c>
      <c r="B19" s="209">
        <v>6279500</v>
      </c>
      <c r="C19" s="208">
        <f>'Physical Supply by HUC 8'!X16</f>
        <v>282903.79797000001</v>
      </c>
      <c r="D19" s="208">
        <f>'Physical Supply by HUC 8'!Z16</f>
        <v>449157.14</v>
      </c>
      <c r="E19" s="208">
        <f>'Physical Supply by HUC 8'!AB16</f>
        <v>538336.56570000004</v>
      </c>
      <c r="F19" s="208">
        <f>'Physical Supply by HUC 8'!AD16</f>
        <v>695469.12</v>
      </c>
      <c r="G19" s="72">
        <f>'Physical Supply by HUC 8'!AR16</f>
        <v>1582619.6717300001</v>
      </c>
      <c r="H19" s="57">
        <f>SUM('Water Use Current M&amp;I'!J19,'Water Use Current M&amp;I'!AE19,'Water Use Current M&amp;I'!BI27)</f>
        <v>1236.9293055236913</v>
      </c>
      <c r="I19" s="208">
        <f>'Water Use Current Ag'!L18</f>
        <v>56853.001948268589</v>
      </c>
      <c r="J19" s="72">
        <f>'Water Use Current Thermo'!BJ20</f>
        <v>0</v>
      </c>
      <c r="K19" s="107">
        <v>0</v>
      </c>
      <c r="L19" s="57">
        <f>SUM('Water Use Future M&amp;I'!L19,'Water Use Future M&amp;I'!Z19)</f>
        <v>1798.703453435927</v>
      </c>
      <c r="M19" s="72">
        <f>'Water Use Future Agriculture'!M19</f>
        <v>56667.893080000002</v>
      </c>
      <c r="N19" s="107">
        <f>Recharge!B16</f>
        <v>218570</v>
      </c>
      <c r="O19" s="107">
        <f>Storage!H17</f>
        <v>10043</v>
      </c>
      <c r="P19" s="107" t="e">
        <f>Species!#REF!</f>
        <v>#REF!</v>
      </c>
      <c r="Q19" s="57">
        <f>'Available Water'!E20</f>
        <v>902512</v>
      </c>
      <c r="R19" s="208">
        <f>'Available Water'!F20</f>
        <v>1331142</v>
      </c>
      <c r="S19" s="72">
        <f>'Available Water'!G20</f>
        <v>1886436</v>
      </c>
    </row>
    <row r="20" spans="1:19" x14ac:dyDescent="0.3">
      <c r="A20" s="54">
        <v>10080011</v>
      </c>
      <c r="B20" s="209">
        <v>6278000</v>
      </c>
      <c r="C20" s="208">
        <f>'Physical Supply by HUC 8'!X17</f>
        <v>0</v>
      </c>
      <c r="D20" s="208">
        <f>'Physical Supply by HUC 8'!Z17</f>
        <v>1448.894</v>
      </c>
      <c r="E20" s="208">
        <f>'Physical Supply by HUC 8'!AB17</f>
        <v>2897.788</v>
      </c>
      <c r="F20" s="208">
        <f>'Physical Supply by HUC 8'!AD17</f>
        <v>4346.6819999999998</v>
      </c>
      <c r="G20" s="72">
        <f>'Physical Supply by HUC 8'!AR17</f>
        <v>18889.231078000001</v>
      </c>
      <c r="H20" s="57">
        <f>SUM('Water Use Current M&amp;I'!J20,'Water Use Current M&amp;I'!AE20,'Water Use Current M&amp;I'!BI28)</f>
        <v>946.71932654539512</v>
      </c>
      <c r="I20" s="208">
        <f>'Water Use Current Ag'!L19</f>
        <v>40879.92799342666</v>
      </c>
      <c r="J20" s="72">
        <f>'Water Use Current Thermo'!BJ21</f>
        <v>0</v>
      </c>
      <c r="K20" s="107">
        <v>0</v>
      </c>
      <c r="L20" s="57">
        <f>SUM('Water Use Future M&amp;I'!L20,'Water Use Future M&amp;I'!Z20)</f>
        <v>1700.8015993219065</v>
      </c>
      <c r="M20" s="72">
        <f>'Water Use Future Agriculture'!M20</f>
        <v>40746.826179999996</v>
      </c>
      <c r="N20" s="107">
        <f>Recharge!B17</f>
        <v>16889</v>
      </c>
      <c r="O20" s="107">
        <f>Storage!H18</f>
        <v>4544</v>
      </c>
      <c r="P20" s="107" t="e">
        <f>Species!#REF!</f>
        <v>#REF!</v>
      </c>
      <c r="Q20" s="57">
        <f>'Available Water'!E21</f>
        <v>21686</v>
      </c>
      <c r="R20" s="208">
        <f>'Available Water'!F21</f>
        <v>20867</v>
      </c>
      <c r="S20" s="72">
        <f>'Available Water'!G21</f>
        <v>18355</v>
      </c>
    </row>
    <row r="21" spans="1:19" x14ac:dyDescent="0.3">
      <c r="A21" s="54">
        <v>10080012</v>
      </c>
      <c r="B21" s="209">
        <v>6280000</v>
      </c>
      <c r="C21" s="208">
        <f>'Physical Supply by HUC 8'!X18</f>
        <v>65200.23</v>
      </c>
      <c r="D21" s="208">
        <f>'Physical Supply by HUC 8'!Z18</f>
        <v>93670.997100000008</v>
      </c>
      <c r="E21" s="208">
        <f>'Physical Supply by HUC 8'!AB18</f>
        <v>104320.368</v>
      </c>
      <c r="F21" s="208">
        <f>'Physical Supply by HUC 8'!AD18</f>
        <v>119533.755</v>
      </c>
      <c r="G21" s="72">
        <f>'Physical Supply by HUC 8'!AR18</f>
        <v>626024.35502699995</v>
      </c>
      <c r="H21" s="57">
        <f>SUM('Water Use Current M&amp;I'!J21,'Water Use Current M&amp;I'!AE21,'Water Use Current M&amp;I'!BI29)</f>
        <v>82.769050688655014</v>
      </c>
      <c r="I21" s="208">
        <f>'Water Use Current Ag'!L20</f>
        <v>6946.9178693879094</v>
      </c>
      <c r="J21" s="72">
        <f>'Water Use Current Thermo'!BJ22</f>
        <v>0</v>
      </c>
      <c r="K21" s="107">
        <v>0</v>
      </c>
      <c r="L21" s="57">
        <f>SUM('Water Use Future M&amp;I'!L21,'Water Use Future M&amp;I'!Z21)</f>
        <v>135.49203827039511</v>
      </c>
      <c r="M21" s="72">
        <f>'Water Use Future Agriculture'!M21</f>
        <v>6924.2992549999999</v>
      </c>
      <c r="N21" s="107">
        <f>Recharge!B18</f>
        <v>485339</v>
      </c>
      <c r="O21" s="107">
        <f>Storage!H19</f>
        <v>707</v>
      </c>
      <c r="P21" s="107" t="e">
        <f>Species!#REF!</f>
        <v>#REF!</v>
      </c>
      <c r="Q21" s="57">
        <f>'Available Water'!E22</f>
        <v>324952</v>
      </c>
      <c r="R21" s="208">
        <f>'Available Water'!F22</f>
        <v>476366</v>
      </c>
      <c r="S21" s="72">
        <f>'Available Water'!G22</f>
        <v>571620</v>
      </c>
    </row>
    <row r="22" spans="1:19" x14ac:dyDescent="0.3">
      <c r="A22" s="54">
        <v>10080013</v>
      </c>
      <c r="B22" s="209">
        <v>6281000</v>
      </c>
      <c r="C22" s="208">
        <f>'Physical Supply by HUC 8'!X19</f>
        <v>210.08963</v>
      </c>
      <c r="D22" s="208">
        <f>'Physical Supply by HUC 8'!Z19</f>
        <v>3622.2350000000001</v>
      </c>
      <c r="E22" s="208">
        <f>'Physical Supply by HUC 8'!AB19</f>
        <v>15937.834000000001</v>
      </c>
      <c r="F22" s="208">
        <f>'Physical Supply by HUC 8'!AD19</f>
        <v>55782.419000000002</v>
      </c>
      <c r="G22" s="72">
        <f>'Physical Supply by HUC 8'!AR19</f>
        <v>280465.30936800002</v>
      </c>
      <c r="H22" s="57">
        <f>SUM('Water Use Current M&amp;I'!J22,'Water Use Current M&amp;I'!AE22,'Water Use Current M&amp;I'!BI30)</f>
        <v>36.05412682625218</v>
      </c>
      <c r="I22" s="208">
        <f>'Water Use Current Ag'!L21</f>
        <v>44105.85747769224</v>
      </c>
      <c r="J22" s="72">
        <f>'Water Use Current Thermo'!BJ23</f>
        <v>0</v>
      </c>
      <c r="K22" s="107">
        <v>0</v>
      </c>
      <c r="L22" s="57">
        <f>SUM('Water Use Future M&amp;I'!L22,'Water Use Future M&amp;I'!Z22)</f>
        <v>33.706706001120487</v>
      </c>
      <c r="M22" s="72">
        <f>'Water Use Future Agriculture'!M22</f>
        <v>43962.2523</v>
      </c>
      <c r="N22" s="107">
        <f>Recharge!B19</f>
        <v>427544</v>
      </c>
      <c r="O22" s="107">
        <f>Storage!H20</f>
        <v>1416</v>
      </c>
      <c r="P22" s="107" t="e">
        <f>Species!#REF!</f>
        <v>#REF!</v>
      </c>
      <c r="Q22" s="57">
        <f>'Available Water'!E23</f>
        <v>179299</v>
      </c>
      <c r="R22" s="208">
        <f>'Available Water'!F23</f>
        <v>292339</v>
      </c>
      <c r="S22" s="72">
        <f>'Available Water'!G23</f>
        <v>406277</v>
      </c>
    </row>
    <row r="23" spans="1:19" x14ac:dyDescent="0.3">
      <c r="A23" s="54">
        <v>10080014</v>
      </c>
      <c r="B23" s="209">
        <v>6286200</v>
      </c>
      <c r="C23" s="208">
        <f>'Physical Supply by HUC 8'!X20</f>
        <v>163725.022</v>
      </c>
      <c r="D23" s="208">
        <f>'Physical Supply by HUC 8'!Z20</f>
        <v>247760.87400000001</v>
      </c>
      <c r="E23" s="208">
        <f>'Physical Supply by HUC 8'!AB20</f>
        <v>326001.15000000002</v>
      </c>
      <c r="F23" s="208">
        <f>'Physical Supply by HUC 8'!AD20</f>
        <v>441912.67</v>
      </c>
      <c r="G23" s="72">
        <f>'Physical Supply by HUC 8'!AR20</f>
        <v>825216.85325299995</v>
      </c>
      <c r="H23" s="57">
        <f>SUM('Water Use Current M&amp;I'!J23,'Water Use Current M&amp;I'!AE23,'Water Use Current M&amp;I'!BI31)</f>
        <v>11794.99833814014</v>
      </c>
      <c r="I23" s="208">
        <f>'Water Use Current Ag'!L22</f>
        <v>265019.2913673126</v>
      </c>
      <c r="J23" s="72">
        <f>'Water Use Current Thermo'!BJ24</f>
        <v>0</v>
      </c>
      <c r="K23" s="107">
        <v>0</v>
      </c>
      <c r="L23" s="57">
        <f>SUM('Water Use Future M&amp;I'!L23,'Water Use Future M&amp;I'!Z23)</f>
        <v>19408.494265365425</v>
      </c>
      <c r="M23" s="72">
        <f>'Water Use Future Agriculture'!M23</f>
        <v>264156.40960000001</v>
      </c>
      <c r="N23" s="107">
        <f>Recharge!B20</f>
        <v>165665</v>
      </c>
      <c r="O23" s="107">
        <f>Storage!H21</f>
        <v>6451</v>
      </c>
      <c r="P23" s="107" t="e">
        <f>Species!#REF!</f>
        <v>#REF!</v>
      </c>
      <c r="Q23" s="57">
        <f>'Available Water'!E24</f>
        <v>569919</v>
      </c>
      <c r="R23" s="208">
        <f>'Available Water'!F24</f>
        <v>855715</v>
      </c>
      <c r="S23" s="72">
        <f>'Available Water'!G24</f>
        <v>1023558</v>
      </c>
    </row>
    <row r="24" spans="1:19" x14ac:dyDescent="0.3">
      <c r="A24" s="54">
        <v>10080016</v>
      </c>
      <c r="B24" s="209">
        <v>6289600</v>
      </c>
      <c r="C24" s="208">
        <f>'Physical Supply by HUC 8'!X21</f>
        <v>2752.8986</v>
      </c>
      <c r="D24" s="208">
        <f>'Physical Supply by HUC 8'!Z21</f>
        <v>3332.4561999999996</v>
      </c>
      <c r="E24" s="208">
        <f>'Physical Supply by HUC 8'!AB21</f>
        <v>3767.1244000000002</v>
      </c>
      <c r="F24" s="208">
        <f>'Physical Supply by HUC 8'!AD21</f>
        <v>4346.6819999999998</v>
      </c>
      <c r="G24" s="72">
        <f>'Physical Supply by HUC 8'!AR21</f>
        <v>8493.4166280000009</v>
      </c>
      <c r="H24" s="57">
        <f>SUM('Water Use Current M&amp;I'!L119,'Water Use Current M&amp;I'!AC46,'Water Use Current M&amp;I'!AS59)</f>
        <v>20.045904713114751</v>
      </c>
      <c r="I24" s="208">
        <f>'Water Use Current Ag'!I37</f>
        <v>2064</v>
      </c>
      <c r="J24" s="72">
        <f>'Water Use Current Thermo'!BJ25</f>
        <v>0</v>
      </c>
      <c r="K24" s="107">
        <v>0</v>
      </c>
      <c r="L24" s="57">
        <f>SUM('Water Use Future M&amp;I'!M81,'Water Use Future M&amp;I'!R38)</f>
        <v>32.858378773686859</v>
      </c>
      <c r="M24" s="72">
        <f>'Water Use Future Agriculture'!F38</f>
        <v>2180.1868632000001</v>
      </c>
      <c r="N24" s="107">
        <f>Recharge!B21</f>
        <v>89881</v>
      </c>
      <c r="O24" s="107">
        <f>Storage!H22</f>
        <v>1556</v>
      </c>
      <c r="P24" s="107" t="e">
        <f>Species!#REF!</f>
        <v>#REF!</v>
      </c>
      <c r="Q24" s="57">
        <f>'Available Water'!Q41</f>
        <v>702</v>
      </c>
      <c r="R24" s="208">
        <f>'Available Water'!R41</f>
        <v>1313</v>
      </c>
      <c r="S24" s="72">
        <f>'Available Water'!S41</f>
        <v>2268</v>
      </c>
    </row>
    <row r="25" spans="1:19" x14ac:dyDescent="0.3">
      <c r="A25" s="54">
        <v>10090101</v>
      </c>
      <c r="B25" s="209">
        <v>6306000</v>
      </c>
      <c r="C25" s="208">
        <f>'Physical Supply by HUC 8'!X22</f>
        <v>16662.280999999999</v>
      </c>
      <c r="D25" s="208">
        <f>'Physical Supply by HUC 8'!Z22</f>
        <v>45640.161</v>
      </c>
      <c r="E25" s="208">
        <f>'Physical Supply by HUC 8'!AB22</f>
        <v>65200.23</v>
      </c>
      <c r="F25" s="208">
        <f>'Physical Supply by HUC 8'!AD22</f>
        <v>86933.64</v>
      </c>
      <c r="G25" s="72">
        <f>'Physical Supply by HUC 8'!AR22</f>
        <v>291690.61563299998</v>
      </c>
      <c r="H25" s="57">
        <f>SUM('Water Use Current M&amp;I'!L120,'Water Use Current M&amp;I'!AC47,'Water Use Current M&amp;I'!AS60)</f>
        <v>7941.3894454746742</v>
      </c>
      <c r="I25" s="208">
        <f>'Water Use Current Ag'!I38</f>
        <v>71369</v>
      </c>
      <c r="J25" s="72">
        <f>'Water Use Current Thermo'!BJ26</f>
        <v>0</v>
      </c>
      <c r="K25" s="107">
        <v>0</v>
      </c>
      <c r="L25" s="57">
        <f>SUM('Water Use Future M&amp;I'!M82,'Water Use Future M&amp;I'!R39)</f>
        <v>9498.5326808657719</v>
      </c>
      <c r="M25" s="72">
        <f>'Water Use Future Agriculture'!F39</f>
        <v>75386.511691199994</v>
      </c>
      <c r="N25" s="107">
        <f>Recharge!B22</f>
        <v>362803</v>
      </c>
      <c r="O25" s="107">
        <f>Storage!H23</f>
        <v>41560</v>
      </c>
      <c r="P25" s="107" t="e">
        <f>Species!#REF!</f>
        <v>#REF!</v>
      </c>
      <c r="Q25" s="57">
        <f>'Available Water'!Q42</f>
        <v>39971.192660550463</v>
      </c>
      <c r="R25" s="208">
        <f>'Available Water'!R42</f>
        <v>90033.957055214734</v>
      </c>
      <c r="S25" s="72">
        <f>'Available Water'!S42</f>
        <v>163012.06131078224</v>
      </c>
    </row>
    <row r="26" spans="1:19" x14ac:dyDescent="0.3">
      <c r="A26" s="54">
        <v>10090201</v>
      </c>
      <c r="B26" s="209">
        <v>6310500</v>
      </c>
      <c r="C26" s="208">
        <f>'Physical Supply by HUC 8'!X23</f>
        <v>7244.47</v>
      </c>
      <c r="D26" s="208">
        <f>'Physical Supply by HUC 8'!Z23</f>
        <v>23182.304</v>
      </c>
      <c r="E26" s="208">
        <f>'Physical Supply by HUC 8'!AB23</f>
        <v>26080.092000000001</v>
      </c>
      <c r="F26" s="208">
        <f>'Physical Supply by HUC 8'!AD23</f>
        <v>36222.35</v>
      </c>
      <c r="G26" s="72">
        <f>'Physical Supply by HUC 8'!AR23</f>
        <v>102296.98752899999</v>
      </c>
      <c r="H26" s="57">
        <f>SUM('Water Use Current M&amp;I'!L121,'Water Use Current M&amp;I'!AC48,'Water Use Current M&amp;I'!AS61)</f>
        <v>188.21964393577019</v>
      </c>
      <c r="I26" s="208">
        <f>'Water Use Current Ag'!I39</f>
        <v>11328.467741522698</v>
      </c>
      <c r="J26" s="72">
        <f>'Water Use Current Thermo'!BJ27</f>
        <v>0</v>
      </c>
      <c r="K26" s="107">
        <v>0</v>
      </c>
      <c r="L26" s="57">
        <f>SUM('Water Use Future M&amp;I'!M83,'Water Use Future M&amp;I'!R40)</f>
        <v>158.0949874700591</v>
      </c>
      <c r="M26" s="72">
        <f>'Water Use Future Agriculture'!F40</f>
        <v>11966.171083200001</v>
      </c>
      <c r="N26" s="107">
        <f>Recharge!B23</f>
        <v>150458</v>
      </c>
      <c r="O26" s="107">
        <f>Storage!H24</f>
        <v>5106</v>
      </c>
      <c r="P26" s="107" t="e">
        <f>Species!#REF!</f>
        <v>#REF!</v>
      </c>
      <c r="Q26" s="57">
        <f>'Available Water'!Q43</f>
        <v>17716.337113402064</v>
      </c>
      <c r="R26" s="208">
        <f>'Available Water'!R43</f>
        <v>28966.221296296295</v>
      </c>
      <c r="S26" s="72">
        <f>'Available Water'!S43</f>
        <v>33529.903107861057</v>
      </c>
    </row>
    <row r="27" spans="1:19" x14ac:dyDescent="0.3">
      <c r="A27" s="54">
        <v>10090202</v>
      </c>
      <c r="B27" s="209">
        <v>6317000</v>
      </c>
      <c r="C27" s="208">
        <f>'Physical Supply by HUC 8'!X24</f>
        <v>0</v>
      </c>
      <c r="D27" s="208">
        <f>'Physical Supply by HUC 8'!Z24</f>
        <v>72.444699999999997</v>
      </c>
      <c r="E27" s="208">
        <f>'Physical Supply by HUC 8'!AB24</f>
        <v>10866.705</v>
      </c>
      <c r="F27" s="208">
        <f>'Physical Supply by HUC 8'!AD24</f>
        <v>34773.455999999998</v>
      </c>
      <c r="G27" s="72">
        <f>'Physical Supply by HUC 8'!AR24</f>
        <v>195471.738434</v>
      </c>
      <c r="H27" s="57">
        <f>SUM('Water Use Current M&amp;I'!L122,'Water Use Current M&amp;I'!AC49,'Water Use Current M&amp;I'!AS62)</f>
        <v>413.75133979838705</v>
      </c>
      <c r="I27" s="208">
        <f>'Water Use Current Ag'!I40</f>
        <v>11316.851987849464</v>
      </c>
      <c r="J27" s="72">
        <f>'Water Use Current Thermo'!BJ28</f>
        <v>0</v>
      </c>
      <c r="K27" s="107">
        <v>0</v>
      </c>
      <c r="L27" s="57">
        <f>SUM('Water Use Future M&amp;I'!M84,'Water Use Future M&amp;I'!R41)</f>
        <v>371.95684771813524</v>
      </c>
      <c r="M27" s="72">
        <f>'Water Use Future Agriculture'!F41</f>
        <v>11953.9015272</v>
      </c>
      <c r="N27" s="107">
        <f>Recharge!B24</f>
        <v>60224</v>
      </c>
      <c r="O27" s="107">
        <f>Storage!H25</f>
        <v>5943</v>
      </c>
      <c r="P27" s="107" t="e">
        <f>Species!#REF!</f>
        <v>#REF!</v>
      </c>
      <c r="Q27" s="57">
        <f>'Available Water'!Q44</f>
        <v>42501.514948453609</v>
      </c>
      <c r="R27" s="208">
        <f>'Available Water'!R44</f>
        <v>78910.061111111107</v>
      </c>
      <c r="S27" s="72">
        <f>'Available Water'!S44</f>
        <v>127011.74314442414</v>
      </c>
    </row>
    <row r="28" spans="1:19" x14ac:dyDescent="0.3">
      <c r="A28" s="54">
        <v>10090203</v>
      </c>
      <c r="B28" s="209">
        <v>6313000</v>
      </c>
      <c r="C28" s="208">
        <f>'Physical Supply by HUC 8'!X25</f>
        <v>0</v>
      </c>
      <c r="D28" s="208">
        <f>'Physical Supply by HUC 8'!Z25</f>
        <v>507.11289999999997</v>
      </c>
      <c r="E28" s="208">
        <f>'Physical Supply by HUC 8'!AB25</f>
        <v>1593.7834</v>
      </c>
      <c r="F28" s="208">
        <f>'Physical Supply by HUC 8'!AD25</f>
        <v>3622.2350000000001</v>
      </c>
      <c r="G28" s="72">
        <f>'Physical Supply by HUC 8'!AR25</f>
        <v>27086.348883000002</v>
      </c>
      <c r="H28" s="57">
        <f>SUM('Water Use Current M&amp;I'!L123,'Water Use Current M&amp;I'!AC50,'Water Use Current M&amp;I'!AS63)</f>
        <v>7.2043020478723401</v>
      </c>
      <c r="I28" s="208">
        <f>'Water Use Current Ag'!I41</f>
        <v>1337</v>
      </c>
      <c r="J28" s="72">
        <f>'Water Use Current Thermo'!BJ29</f>
        <v>0</v>
      </c>
      <c r="K28" s="107">
        <v>0</v>
      </c>
      <c r="L28" s="57">
        <f>SUM('Water Use Future M&amp;I'!M85,'Water Use Future M&amp;I'!R42)</f>
        <v>7.8860109056848469</v>
      </c>
      <c r="M28" s="72">
        <f>'Water Use Future Agriculture'!F42</f>
        <v>1412.2625399999999</v>
      </c>
      <c r="N28" s="107">
        <f>Recharge!B25</f>
        <v>31712</v>
      </c>
      <c r="O28" s="107">
        <f>Storage!H26</f>
        <v>4617</v>
      </c>
      <c r="P28" s="107" t="e">
        <f>Species!#REF!</f>
        <v>#REF!</v>
      </c>
      <c r="Q28" s="57">
        <f>'Available Water'!Q45</f>
        <v>4988.8237113402065</v>
      </c>
      <c r="R28" s="208">
        <f>'Available Water'!R45</f>
        <v>10811.703703703703</v>
      </c>
      <c r="S28" s="72">
        <f>'Available Water'!S45</f>
        <v>17332.560329067641</v>
      </c>
    </row>
    <row r="29" spans="1:19" x14ac:dyDescent="0.3">
      <c r="A29" s="54">
        <v>10090204</v>
      </c>
      <c r="B29" s="209">
        <v>6313400</v>
      </c>
      <c r="C29" s="208">
        <f>'Physical Supply by HUC 8'!X26</f>
        <v>5381.1923159999997</v>
      </c>
      <c r="D29" s="208">
        <f>'Physical Supply by HUC 8'!Z26</f>
        <v>8693.3639999999996</v>
      </c>
      <c r="E29" s="208">
        <f>'Physical Supply by HUC 8'!AB26</f>
        <v>10866.705</v>
      </c>
      <c r="F29" s="208">
        <f>'Physical Supply by HUC 8'!AD26</f>
        <v>15937.834000000001</v>
      </c>
      <c r="G29" s="72">
        <f>'Physical Supply by HUC 8'!AR26</f>
        <v>32787.746772999999</v>
      </c>
      <c r="H29" s="57">
        <f>SUM('Water Use Current M&amp;I'!L124,'Water Use Current M&amp;I'!AC51,'Water Use Current M&amp;I'!AS64)</f>
        <v>132.80706803637329</v>
      </c>
      <c r="I29" s="208">
        <f>'Water Use Current Ag'!I42</f>
        <v>0</v>
      </c>
      <c r="J29" s="72">
        <f>'Water Use Current Thermo'!BJ30</f>
        <v>0</v>
      </c>
      <c r="K29" s="107">
        <v>0</v>
      </c>
      <c r="L29" s="57">
        <f>SUM('Water Use Future M&amp;I'!M86,'Water Use Future M&amp;I'!R43)</f>
        <v>253.99526792059947</v>
      </c>
      <c r="M29" s="72">
        <f>'Water Use Future Agriculture'!F43</f>
        <v>0</v>
      </c>
      <c r="N29" s="107">
        <f>Recharge!B26</f>
        <v>19533</v>
      </c>
      <c r="O29" s="107">
        <f>Storage!H27</f>
        <v>1645</v>
      </c>
      <c r="P29" s="107" t="e">
        <f>Species!#REF!</f>
        <v>#REF!</v>
      </c>
      <c r="Q29" s="57">
        <f>'Available Water'!Q46</f>
        <v>8439.1778350515469</v>
      </c>
      <c r="R29" s="208">
        <f>'Available Water'!R46</f>
        <v>13644.92037037037</v>
      </c>
      <c r="S29" s="72">
        <f>'Available Water'!S46</f>
        <v>19091.838208409506</v>
      </c>
    </row>
    <row r="30" spans="1:19" x14ac:dyDescent="0.3">
      <c r="A30" s="54">
        <v>10090205</v>
      </c>
      <c r="B30" s="209">
        <v>6316500</v>
      </c>
      <c r="C30" s="208">
        <f>'Physical Supply by HUC 8'!X27</f>
        <v>0</v>
      </c>
      <c r="D30" s="208">
        <f>'Physical Supply by HUC 8'!Z27</f>
        <v>0</v>
      </c>
      <c r="E30" s="208">
        <f>'Physical Supply by HUC 8'!AB27</f>
        <v>0</v>
      </c>
      <c r="F30" s="208">
        <f>'Physical Supply by HUC 8'!AD27</f>
        <v>289.77879999999999</v>
      </c>
      <c r="G30" s="72">
        <f>'Physical Supply by HUC 8'!AR27</f>
        <v>28976.431106</v>
      </c>
      <c r="H30" s="57">
        <f>SUM('Water Use Current M&amp;I'!L125,'Water Use Current M&amp;I'!AC52,'Water Use Current M&amp;I'!AS65)</f>
        <v>137.40744375</v>
      </c>
      <c r="I30" s="208">
        <f>'Water Use Current Ag'!I43</f>
        <v>16741</v>
      </c>
      <c r="J30" s="72">
        <f>'Water Use Current Thermo'!BJ31</f>
        <v>0</v>
      </c>
      <c r="K30" s="107">
        <v>0</v>
      </c>
      <c r="L30" s="57">
        <f>SUM('Water Use Future M&amp;I'!M87,'Water Use Future M&amp;I'!R44)</f>
        <v>123.21892040132573</v>
      </c>
      <c r="M30" s="72">
        <f>'Water Use Future Agriculture'!F44</f>
        <v>17683.3862424</v>
      </c>
      <c r="N30" s="107">
        <f>Recharge!B27</f>
        <v>81787</v>
      </c>
      <c r="O30" s="107">
        <f>Storage!H28</f>
        <v>11705</v>
      </c>
      <c r="P30" s="107" t="e">
        <f>Species!#REF!</f>
        <v>#REF!</v>
      </c>
      <c r="Q30" s="57">
        <f>'Available Water'!Q47</f>
        <v>15520</v>
      </c>
      <c r="R30" s="208">
        <f>'Available Water'!R47</f>
        <v>30610</v>
      </c>
      <c r="S30" s="72">
        <f>'Available Water'!S47</f>
        <v>61498</v>
      </c>
    </row>
    <row r="31" spans="1:19" x14ac:dyDescent="0.3">
      <c r="A31" s="54">
        <v>10090206</v>
      </c>
      <c r="B31" s="209">
        <v>6324000</v>
      </c>
      <c r="C31" s="208">
        <f>'Physical Supply by HUC 8'!X28</f>
        <v>579.55759999999998</v>
      </c>
      <c r="D31" s="208">
        <f>'Physical Supply by HUC 8'!Z28</f>
        <v>5360.9078</v>
      </c>
      <c r="E31" s="208">
        <f>'Physical Supply by HUC 8'!AB28</f>
        <v>14488.94</v>
      </c>
      <c r="F31" s="208">
        <f>'Physical Supply by HUC 8'!AD28</f>
        <v>31875.668000000001</v>
      </c>
      <c r="G31" s="72">
        <f>'Physical Supply by HUC 8'!AR28</f>
        <v>133434.444036</v>
      </c>
      <c r="H31" s="57">
        <f>SUM('Water Use Current M&amp;I'!L126,'Water Use Current M&amp;I'!AC53,'Water Use Current M&amp;I'!AS66)</f>
        <v>2525.8203621435341</v>
      </c>
      <c r="I31" s="208">
        <f>'Water Use Current Ag'!I44</f>
        <v>56743</v>
      </c>
      <c r="J31" s="72">
        <f>'Water Use Current Thermo'!BJ32</f>
        <v>0</v>
      </c>
      <c r="K31" s="107">
        <v>0</v>
      </c>
      <c r="L31" s="57">
        <f>SUM('Water Use Future M&amp;I'!M88,'Water Use Future M&amp;I'!R45)</f>
        <v>2889.2433053729228</v>
      </c>
      <c r="M31" s="72">
        <f>'Water Use Future Agriculture'!F45</f>
        <v>59937.1832736</v>
      </c>
      <c r="N31" s="107">
        <f>Recharge!B28</f>
        <v>239882</v>
      </c>
      <c r="O31" s="107">
        <f>Storage!H29</f>
        <v>366732</v>
      </c>
      <c r="P31" s="107" t="e">
        <f>Species!#REF!</f>
        <v>#REF!</v>
      </c>
      <c r="Q31" s="57">
        <f>'Available Water'!Q48</f>
        <v>0</v>
      </c>
      <c r="R31" s="208">
        <f>'Available Water'!R48</f>
        <v>0</v>
      </c>
      <c r="S31" s="72">
        <f>'Available Water'!S48</f>
        <v>0</v>
      </c>
    </row>
    <row r="32" spans="1:19" x14ac:dyDescent="0.3">
      <c r="A32" s="54">
        <v>10090207</v>
      </c>
      <c r="B32" s="209">
        <v>6324500</v>
      </c>
      <c r="C32" s="208">
        <f>'Physical Supply by HUC 8'!X29</f>
        <v>2476.159846</v>
      </c>
      <c r="D32" s="208">
        <f>'Physical Supply by HUC 8'!Z29</f>
        <v>13764.493</v>
      </c>
      <c r="E32" s="208">
        <f>'Physical Supply by HUC 8'!AB29</f>
        <v>32600.115000000002</v>
      </c>
      <c r="F32" s="208">
        <f>'Physical Supply by HUC 8'!AD29</f>
        <v>65200.23</v>
      </c>
      <c r="G32" s="72">
        <f>'Physical Supply by HUC 8'!AR29</f>
        <v>2709431.78</v>
      </c>
      <c r="H32" s="57">
        <f>SUM('Water Use Current M&amp;I'!L127,'Water Use Current M&amp;I'!AC54,'Water Use Current M&amp;I'!AS67)</f>
        <v>40.591923749999999</v>
      </c>
      <c r="I32" s="208">
        <f>'Water Use Current Ag'!I45</f>
        <v>2141.6802706278368</v>
      </c>
      <c r="J32" s="72">
        <f>'Water Use Current Thermo'!BJ33</f>
        <v>0</v>
      </c>
      <c r="K32" s="107">
        <v>0</v>
      </c>
      <c r="L32" s="57">
        <f>SUM('Water Use Future M&amp;I'!M89,'Water Use Future M&amp;I'!R46)</f>
        <v>43.044476193529789</v>
      </c>
      <c r="M32" s="72">
        <f>'Water Use Future Agriculture'!F46</f>
        <v>2262.2399928</v>
      </c>
      <c r="N32" s="107">
        <f>Recharge!B29</f>
        <v>7187</v>
      </c>
      <c r="O32" s="107">
        <f>Storage!H30</f>
        <v>547</v>
      </c>
      <c r="P32" s="107" t="e">
        <f>Species!#REF!</f>
        <v>#REF!</v>
      </c>
      <c r="Q32" s="57">
        <f>'Available Water'!Q49</f>
        <v>193770</v>
      </c>
      <c r="R32" s="208">
        <f>'Available Water'!R49</f>
        <v>324023</v>
      </c>
      <c r="S32" s="72">
        <f>'Available Water'!S49</f>
        <v>546537</v>
      </c>
    </row>
    <row r="33" spans="1:19" x14ac:dyDescent="0.3">
      <c r="A33" s="54">
        <v>10090208</v>
      </c>
      <c r="B33" s="209">
        <v>6324970</v>
      </c>
      <c r="C33" s="208">
        <f>'Physical Supply by HUC 8'!X30</f>
        <v>0</v>
      </c>
      <c r="D33" s="208">
        <f>'Physical Supply by HUC 8'!Z30</f>
        <v>7.2444699999999997</v>
      </c>
      <c r="E33" s="208">
        <f>'Physical Supply by HUC 8'!AB30</f>
        <v>14.488939999999999</v>
      </c>
      <c r="F33" s="208">
        <f>'Physical Supply by HUC 8'!AD30</f>
        <v>224.57857000000001</v>
      </c>
      <c r="G33" s="72">
        <f>'Physical Supply by HUC 8'!AR30</f>
        <v>14570.078063999999</v>
      </c>
      <c r="H33" s="57">
        <f>SUM('Water Use Current M&amp;I'!L128,'Water Use Current M&amp;I'!AC55,'Water Use Current M&amp;I'!AS68)</f>
        <v>691.31714136006462</v>
      </c>
      <c r="I33" s="208">
        <f>'Water Use Current Ag'!I46</f>
        <v>10999</v>
      </c>
      <c r="J33" s="72">
        <f>'Water Use Current Thermo'!BJ34</f>
        <v>0</v>
      </c>
      <c r="K33" s="107">
        <v>0</v>
      </c>
      <c r="L33" s="57">
        <f>SUM('Water Use Future M&amp;I'!M90,'Water Use Future M&amp;I'!R47)</f>
        <v>906.23408657828372</v>
      </c>
      <c r="M33" s="72">
        <f>'Water Use Future Agriculture'!F47</f>
        <v>11618.1569808</v>
      </c>
      <c r="N33" s="107">
        <f>Recharge!B30</f>
        <v>27874</v>
      </c>
      <c r="O33" s="107">
        <f>Storage!H31</f>
        <v>3742</v>
      </c>
      <c r="P33" s="107" t="e">
        <f>Species!#REF!</f>
        <v>#REF!</v>
      </c>
      <c r="Q33" s="57">
        <f>'Available Water'!Q50</f>
        <v>0</v>
      </c>
      <c r="R33" s="208">
        <f>'Available Water'!R50</f>
        <v>0</v>
      </c>
      <c r="S33" s="72">
        <f>'Available Water'!S50</f>
        <v>0</v>
      </c>
    </row>
    <row r="34" spans="1:19" x14ac:dyDescent="0.3">
      <c r="A34" s="54">
        <v>10110201</v>
      </c>
      <c r="B34" s="209"/>
      <c r="C34" s="208">
        <f>'Physical Supply by HUC 8'!X31</f>
        <v>0</v>
      </c>
      <c r="D34" s="208">
        <f>'Physical Supply by HUC 8'!Z31</f>
        <v>0</v>
      </c>
      <c r="E34" s="208">
        <f>'Physical Supply by HUC 8'!AB31</f>
        <v>0</v>
      </c>
      <c r="F34" s="208">
        <f>'Physical Supply by HUC 8'!AD31</f>
        <v>0</v>
      </c>
      <c r="G34" s="72">
        <f>'Physical Supply by HUC 8'!AR31</f>
        <v>0</v>
      </c>
      <c r="H34" s="57">
        <f>SUM('Water Use Current M&amp;I'!M197,'Water Use Current M&amp;I'!AH110,'Water Use Current M&amp;I'!AS209)</f>
        <v>73.620134999999991</v>
      </c>
      <c r="I34" s="208">
        <f>'Water Use Current Ag'!K73</f>
        <v>10455</v>
      </c>
      <c r="J34" s="72">
        <f>'Water Use Current Thermo'!BJ35</f>
        <v>0</v>
      </c>
      <c r="K34" s="107">
        <v>0</v>
      </c>
      <c r="L34" s="57">
        <f>SUM('Water Use Future M&amp;I'!L217,'Water Use Future M&amp;I'!R188)</f>
        <v>114.13059792186951</v>
      </c>
      <c r="M34" s="72">
        <f>'Water Use Future Agriculture'!K72</f>
        <v>10958.99326244958</v>
      </c>
      <c r="N34" s="107">
        <f>Recharge!B31</f>
        <v>19824</v>
      </c>
      <c r="O34" s="107">
        <f>Storage!H32</f>
        <v>5839</v>
      </c>
      <c r="P34" s="107" t="e">
        <f>Species!#REF!</f>
        <v>#REF!</v>
      </c>
      <c r="Q34" s="57">
        <f>'Available Water'!E57</f>
        <v>0</v>
      </c>
      <c r="R34" s="208">
        <f>'Available Water'!F57</f>
        <v>0</v>
      </c>
      <c r="S34" s="72">
        <f>'Available Water'!G57</f>
        <v>0</v>
      </c>
    </row>
    <row r="35" spans="1:19" x14ac:dyDescent="0.3">
      <c r="A35" s="54">
        <v>10120101</v>
      </c>
      <c r="B35" s="209">
        <v>6364700</v>
      </c>
      <c r="C35" s="208">
        <f>'Physical Supply by HUC 8'!X32</f>
        <v>0</v>
      </c>
      <c r="D35" s="208">
        <f>'Physical Supply by HUC 8'!Z32</f>
        <v>7.2444699999999997</v>
      </c>
      <c r="E35" s="208">
        <f>'Physical Supply by HUC 8'!AB32</f>
        <v>36.222349999999999</v>
      </c>
      <c r="F35" s="208">
        <f>'Physical Supply by HUC 8'!AD32</f>
        <v>115.91152</v>
      </c>
      <c r="G35" s="72">
        <f>'Physical Supply by HUC 8'!AR32</f>
        <v>7061.9093559999992</v>
      </c>
      <c r="H35" s="57">
        <f>SUM('Water Use Current M&amp;I'!M198,'Water Use Current M&amp;I'!AH111,'Water Use Current M&amp;I'!AS210)</f>
        <v>975.45067125000003</v>
      </c>
      <c r="I35" s="208">
        <f>'Water Use Current Ag'!K74</f>
        <v>926.72560281599999</v>
      </c>
      <c r="J35" s="72">
        <f>'Water Use Current Thermo'!BJ36</f>
        <v>0</v>
      </c>
      <c r="K35" s="107">
        <v>0</v>
      </c>
      <c r="L35" s="57">
        <f>SUM('Water Use Future M&amp;I'!L218,'Water Use Future M&amp;I'!R189)</f>
        <v>976.85788389529966</v>
      </c>
      <c r="M35" s="72">
        <f>'Water Use Future Agriculture'!K73</f>
        <v>971.39929578192903</v>
      </c>
      <c r="N35" s="107">
        <f>Recharge!B32</f>
        <v>19841</v>
      </c>
      <c r="O35" s="107">
        <f>Storage!H33</f>
        <v>3744</v>
      </c>
      <c r="P35" s="107" t="e">
        <f>Species!#REF!</f>
        <v>#REF!</v>
      </c>
      <c r="Q35" s="57">
        <f>'Available Water'!E58</f>
        <v>534</v>
      </c>
      <c r="R35" s="208">
        <f>'Available Water'!F58</f>
        <v>2837</v>
      </c>
      <c r="S35" s="72">
        <f>'Available Water'!G58</f>
        <v>21427</v>
      </c>
    </row>
    <row r="36" spans="1:19" x14ac:dyDescent="0.3">
      <c r="A36" s="54">
        <v>10120102</v>
      </c>
      <c r="B36" s="209">
        <v>6365300</v>
      </c>
      <c r="C36" s="208">
        <f>'Physical Supply by HUC 8'!X33</f>
        <v>0</v>
      </c>
      <c r="D36" s="208">
        <f>'Physical Supply by HUC 8'!Z33</f>
        <v>0</v>
      </c>
      <c r="E36" s="208">
        <f>'Physical Supply by HUC 8'!AB33</f>
        <v>0</v>
      </c>
      <c r="F36" s="208">
        <f>'Physical Supply by HUC 8'!AD33</f>
        <v>0</v>
      </c>
      <c r="G36" s="72">
        <f>'Physical Supply by HUC 8'!AR33</f>
        <v>604.18879800000002</v>
      </c>
      <c r="H36" s="57">
        <f>SUM('Water Use Current M&amp;I'!M199,'Water Use Current M&amp;I'!AH112,'Water Use Current M&amp;I'!AS211)</f>
        <v>17.6486625</v>
      </c>
      <c r="I36" s="208">
        <f>'Water Use Current Ag'!K75</f>
        <v>1545.5439545450001</v>
      </c>
      <c r="J36" s="72">
        <f>'Water Use Current Thermo'!BJ37</f>
        <v>0</v>
      </c>
      <c r="K36" s="107">
        <v>0</v>
      </c>
      <c r="L36" s="57">
        <f>SUM('Water Use Future M&amp;I'!L219,'Water Use Future M&amp;I'!R190)</f>
        <v>23.613226453606046</v>
      </c>
      <c r="M36" s="72">
        <f>'Water Use Future Agriculture'!K74</f>
        <v>1620.048377300654</v>
      </c>
      <c r="N36" s="107">
        <f>Recharge!B33</f>
        <v>9253</v>
      </c>
      <c r="O36" s="107">
        <f>Storage!H34</f>
        <v>770</v>
      </c>
      <c r="P36" s="107" t="e">
        <f>Species!#REF!</f>
        <v>#REF!</v>
      </c>
      <c r="Q36" s="57">
        <f>'Available Water'!E59</f>
        <v>0</v>
      </c>
      <c r="R36" s="208">
        <f>'Available Water'!F59</f>
        <v>0</v>
      </c>
      <c r="S36" s="72">
        <f>'Available Water'!G59</f>
        <v>0</v>
      </c>
    </row>
    <row r="37" spans="1:19" x14ac:dyDescent="0.3">
      <c r="A37" s="54">
        <v>10120103</v>
      </c>
      <c r="B37" s="209">
        <v>6375600</v>
      </c>
      <c r="C37" s="208">
        <f>'Physical Supply by HUC 8'!X34</f>
        <v>0</v>
      </c>
      <c r="D37" s="208">
        <f>'Physical Supply by HUC 8'!Z34</f>
        <v>0</v>
      </c>
      <c r="E37" s="208">
        <f>'Physical Supply by HUC 8'!AB34</f>
        <v>0</v>
      </c>
      <c r="F37" s="208">
        <f>'Physical Supply by HUC 8'!AD34</f>
        <v>0</v>
      </c>
      <c r="G37" s="72">
        <f>'Physical Supply by HUC 8'!AR34</f>
        <v>1426.4361430000001</v>
      </c>
      <c r="H37" s="57">
        <f>SUM('Water Use Current M&amp;I'!M200,'Water Use Current M&amp;I'!AH113,'Water Use Current M&amp;I'!AS212)</f>
        <v>936.86537624999994</v>
      </c>
      <c r="I37" s="208">
        <f>'Water Use Current Ag'!K76</f>
        <v>5465.0357693280002</v>
      </c>
      <c r="J37" s="72">
        <f>'Water Use Current Thermo'!BJ38</f>
        <v>0</v>
      </c>
      <c r="K37" s="107">
        <v>0</v>
      </c>
      <c r="L37" s="57">
        <f>SUM('Water Use Future M&amp;I'!L220,'Water Use Future M&amp;I'!R191)</f>
        <v>959.44991440400076</v>
      </c>
      <c r="M37" s="72">
        <f>'Water Use Future Agriculture'!K75</f>
        <v>5728.483039226352</v>
      </c>
      <c r="N37" s="107">
        <f>Recharge!B34</f>
        <v>32394</v>
      </c>
      <c r="O37" s="107">
        <f>Storage!H35</f>
        <v>5479</v>
      </c>
      <c r="P37" s="107" t="e">
        <f>Species!#REF!</f>
        <v>#REF!</v>
      </c>
      <c r="Q37" s="57">
        <f>'Available Water'!E60</f>
        <v>1515</v>
      </c>
      <c r="R37" s="208">
        <f>'Available Water'!F60</f>
        <v>12895</v>
      </c>
      <c r="S37" s="72">
        <f>'Available Water'!G60</f>
        <v>57621</v>
      </c>
    </row>
    <row r="38" spans="1:19" x14ac:dyDescent="0.3">
      <c r="A38" s="54">
        <v>10120104</v>
      </c>
      <c r="B38" s="209"/>
      <c r="C38" s="208">
        <f>'Physical Supply by HUC 8'!X35</f>
        <v>0</v>
      </c>
      <c r="D38" s="208">
        <f>'Physical Supply by HUC 8'!Z35</f>
        <v>0</v>
      </c>
      <c r="E38" s="208">
        <f>'Physical Supply by HUC 8'!AB35</f>
        <v>0</v>
      </c>
      <c r="F38" s="208">
        <f>'Physical Supply by HUC 8'!AD35</f>
        <v>0</v>
      </c>
      <c r="G38" s="72">
        <f>'Physical Supply by HUC 8'!AR35</f>
        <v>0</v>
      </c>
      <c r="H38" s="57">
        <f>SUM('Water Use Current M&amp;I'!M201,'Water Use Current M&amp;I'!AH114,'Water Use Current M&amp;I'!AS213)</f>
        <v>78.232194138593272</v>
      </c>
      <c r="I38" s="208">
        <f>'Water Use Current Ag'!K77</f>
        <v>8192.0961251179997</v>
      </c>
      <c r="J38" s="72">
        <f>'Water Use Current Thermo'!BJ39</f>
        <v>0</v>
      </c>
      <c r="K38" s="107">
        <f>'Current Groundwater Pumping'!L5</f>
        <v>26.137646072730671</v>
      </c>
      <c r="L38" s="57">
        <f>SUM('Water Use Future M&amp;I'!L221,'Water Use Future M&amp;I'!R192)</f>
        <v>116.49192464255837</v>
      </c>
      <c r="M38" s="72">
        <f>'Water Use Future Agriculture'!K76</f>
        <v>8587.0039445726889</v>
      </c>
      <c r="N38" s="107">
        <f>Recharge!B35</f>
        <v>24692</v>
      </c>
      <c r="O38" s="107">
        <f>Storage!H36</f>
        <v>5375</v>
      </c>
      <c r="P38" s="107" t="e">
        <f>Species!#REF!</f>
        <v>#REF!</v>
      </c>
      <c r="Q38" s="57">
        <f>'Available Water'!E61</f>
        <v>3184</v>
      </c>
      <c r="R38" s="208">
        <f>'Available Water'!F61</f>
        <v>18323</v>
      </c>
      <c r="S38" s="72">
        <f>'Available Water'!G61</f>
        <v>44909</v>
      </c>
    </row>
    <row r="39" spans="1:19" x14ac:dyDescent="0.3">
      <c r="A39" s="54">
        <v>10120105</v>
      </c>
      <c r="B39" s="209"/>
      <c r="C39" s="208">
        <f>'Physical Supply by HUC 8'!X36</f>
        <v>0</v>
      </c>
      <c r="D39" s="208">
        <f>'Physical Supply by HUC 8'!Z36</f>
        <v>0</v>
      </c>
      <c r="E39" s="208">
        <f>'Physical Supply by HUC 8'!AB36</f>
        <v>0</v>
      </c>
      <c r="F39" s="208">
        <f>'Physical Supply by HUC 8'!AD36</f>
        <v>0</v>
      </c>
      <c r="G39" s="72">
        <f>'Physical Supply by HUC 8'!AR36</f>
        <v>0</v>
      </c>
      <c r="H39" s="57">
        <f>SUM('Water Use Current M&amp;I'!M202,'Water Use Current M&amp;I'!AH115,'Water Use Current M&amp;I'!AS214)</f>
        <v>45.130151250000004</v>
      </c>
      <c r="I39" s="208">
        <f>'Water Use Current Ag'!K78</f>
        <v>2959.1039096980003</v>
      </c>
      <c r="J39" s="72">
        <f>'Water Use Current Thermo'!BJ40</f>
        <v>0</v>
      </c>
      <c r="K39" s="107">
        <f>'Current Groundwater Pumping'!L6</f>
        <v>0.499918220594809</v>
      </c>
      <c r="L39" s="57">
        <f>SUM('Water Use Future M&amp;I'!L222,'Water Use Future M&amp;I'!R193)</f>
        <v>64.149268934680705</v>
      </c>
      <c r="M39" s="72">
        <f>'Water Use Future Agriculture'!K77</f>
        <v>3101.7503404369768</v>
      </c>
      <c r="N39" s="107">
        <f>Recharge!B36</f>
        <v>18825</v>
      </c>
      <c r="O39" s="107">
        <f>Storage!H37</f>
        <v>1440</v>
      </c>
      <c r="P39" s="107" t="e">
        <f>Species!#REF!</f>
        <v>#REF!</v>
      </c>
      <c r="Q39" s="57">
        <f>'Available Water'!E62</f>
        <v>0</v>
      </c>
      <c r="R39" s="208">
        <f>'Available Water'!F62</f>
        <v>0</v>
      </c>
      <c r="S39" s="72">
        <f>'Available Water'!G62</f>
        <v>0</v>
      </c>
    </row>
    <row r="40" spans="1:19" x14ac:dyDescent="0.3">
      <c r="A40" s="54">
        <v>10120106</v>
      </c>
      <c r="B40" s="209">
        <v>6386500</v>
      </c>
      <c r="C40" s="208">
        <f>'Physical Supply by HUC 8'!X37</f>
        <v>0</v>
      </c>
      <c r="D40" s="208">
        <f>'Physical Supply by HUC 8'!Z37</f>
        <v>0</v>
      </c>
      <c r="E40" s="208">
        <f>'Physical Supply by HUC 8'!AB37</f>
        <v>0</v>
      </c>
      <c r="F40" s="208">
        <f>'Physical Supply by HUC 8'!AD37</f>
        <v>0</v>
      </c>
      <c r="G40" s="72">
        <f>'Physical Supply by HUC 8'!AR37</f>
        <v>40584.969833999996</v>
      </c>
      <c r="H40" s="57">
        <f>SUM('Water Use Current M&amp;I'!M203,'Water Use Current M&amp;I'!AH116,'Water Use Current M&amp;I'!AS215)</f>
        <v>10.084949999999999</v>
      </c>
      <c r="I40" s="208">
        <f>'Water Use Current Ag'!K79</f>
        <v>3981.2830378979997</v>
      </c>
      <c r="J40" s="72">
        <f>'Water Use Current Thermo'!BJ41</f>
        <v>0</v>
      </c>
      <c r="K40" s="107">
        <v>0</v>
      </c>
      <c r="L40" s="57">
        <f>SUM('Water Use Future M&amp;I'!L223,'Water Use Future M&amp;I'!R194)</f>
        <v>16.922816027468606</v>
      </c>
      <c r="M40" s="72">
        <f>'Water Use Future Agriculture'!K78</f>
        <v>4173.2045899788591</v>
      </c>
      <c r="N40" s="107">
        <f>Recharge!B37</f>
        <v>10063</v>
      </c>
      <c r="O40" s="107">
        <f>Storage!H38</f>
        <v>2581</v>
      </c>
      <c r="P40" s="107" t="e">
        <f>Species!#REF!</f>
        <v>#REF!</v>
      </c>
      <c r="Q40" s="57">
        <f>'Available Water'!E63</f>
        <v>4911</v>
      </c>
      <c r="R40" s="208">
        <f>'Available Water'!F63</f>
        <v>31434</v>
      </c>
      <c r="S40" s="72">
        <f>'Available Water'!G63</f>
        <v>103362</v>
      </c>
    </row>
    <row r="41" spans="1:19" x14ac:dyDescent="0.3">
      <c r="A41" s="54">
        <v>10120107</v>
      </c>
      <c r="B41" s="209">
        <v>6394000</v>
      </c>
      <c r="C41" s="208">
        <f>'Physical Supply by HUC 8'!X38</f>
        <v>0</v>
      </c>
      <c r="D41" s="208">
        <f>'Physical Supply by HUC 8'!Z38</f>
        <v>101.42258000000001</v>
      </c>
      <c r="E41" s="208">
        <f>'Physical Supply by HUC 8'!AB38</f>
        <v>420.17926</v>
      </c>
      <c r="F41" s="208">
        <f>'Physical Supply by HUC 8'!AD38</f>
        <v>1304.0046</v>
      </c>
      <c r="G41" s="72">
        <f>'Physical Supply by HUC 8'!AR38</f>
        <v>22313.692047</v>
      </c>
      <c r="H41" s="57">
        <f>SUM('Water Use Current M&amp;I'!M204,'Water Use Current M&amp;I'!AH117,'Water Use Current M&amp;I'!AS216)</f>
        <v>2285.6903795738231</v>
      </c>
      <c r="I41" s="208">
        <f>'Water Use Current Ag'!K80</f>
        <v>11799</v>
      </c>
      <c r="J41" s="72">
        <f>'Water Use Current Thermo'!BJ42</f>
        <v>466.79645333999997</v>
      </c>
      <c r="K41" s="107">
        <v>0</v>
      </c>
      <c r="L41" s="57">
        <f>SUM('Water Use Future M&amp;I'!L224,'Water Use Future M&amp;I'!R195)</f>
        <v>2234.0892148497101</v>
      </c>
      <c r="M41" s="72">
        <f>'Water Use Future Agriculture'!K79</f>
        <v>12367.782066345537</v>
      </c>
      <c r="N41" s="107">
        <f>Recharge!B38</f>
        <v>38281</v>
      </c>
      <c r="O41" s="107">
        <f>Storage!H39</f>
        <v>8213</v>
      </c>
      <c r="P41" s="107" t="e">
        <f>Species!#REF!</f>
        <v>#REF!</v>
      </c>
      <c r="Q41" s="57">
        <f>'Available Water'!E64</f>
        <v>13778</v>
      </c>
      <c r="R41" s="208">
        <f>'Available Water'!F64</f>
        <v>20468</v>
      </c>
      <c r="S41" s="72">
        <f>'Available Water'!G64</f>
        <v>29635</v>
      </c>
    </row>
    <row r="42" spans="1:19" x14ac:dyDescent="0.3">
      <c r="A42" s="54">
        <v>10120108</v>
      </c>
      <c r="B42" s="209"/>
      <c r="C42" s="208">
        <f>'Physical Supply by HUC 8'!X39</f>
        <v>0</v>
      </c>
      <c r="D42" s="208">
        <f>'Physical Supply by HUC 8'!Z39</f>
        <v>0</v>
      </c>
      <c r="E42" s="208">
        <f>'Physical Supply by HUC 8'!AB39</f>
        <v>0</v>
      </c>
      <c r="F42" s="208">
        <f>'Physical Supply by HUC 8'!AD39</f>
        <v>0</v>
      </c>
      <c r="G42" s="72">
        <f>'Physical Supply by HUC 8'!AR39</f>
        <v>0</v>
      </c>
      <c r="H42" s="57">
        <f>SUM('Water Use Current M&amp;I'!M205,'Water Use Current M&amp;I'!AH118,'Water Use Current M&amp;I'!AS217)</f>
        <v>11.84981625</v>
      </c>
      <c r="I42" s="208">
        <f>'Water Use Current Ag'!K81</f>
        <v>2013.2115933790001</v>
      </c>
      <c r="J42" s="72">
        <f>'Water Use Current Thermo'!BJ43</f>
        <v>0</v>
      </c>
      <c r="K42" s="107">
        <f>'Current Groundwater Pumping'!L7</f>
        <v>5.5515503940961244</v>
      </c>
      <c r="L42" s="57">
        <f>SUM('Water Use Future M&amp;I'!L225,'Water Use Future M&amp;I'!R196)</f>
        <v>20.071241466733067</v>
      </c>
      <c r="M42" s="72">
        <f>'Water Use Future Agriculture'!K80</f>
        <v>2110.2603814180625</v>
      </c>
      <c r="N42" s="107">
        <f>Recharge!B39</f>
        <v>4751</v>
      </c>
      <c r="O42" s="107">
        <f>Storage!H40</f>
        <v>855</v>
      </c>
      <c r="P42" s="107" t="e">
        <f>Species!#REF!</f>
        <v>#REF!</v>
      </c>
      <c r="Q42" s="57">
        <f>'Available Water'!E65</f>
        <v>0</v>
      </c>
      <c r="R42" s="208">
        <f>'Available Water'!F65</f>
        <v>0</v>
      </c>
      <c r="S42" s="72">
        <f>'Available Water'!G65</f>
        <v>0</v>
      </c>
    </row>
    <row r="43" spans="1:19" x14ac:dyDescent="0.3">
      <c r="A43" s="54">
        <v>10120201</v>
      </c>
      <c r="B43" s="209">
        <v>6428000</v>
      </c>
      <c r="C43" s="208">
        <f>'Physical Supply by HUC 8'!X40</f>
        <v>0</v>
      </c>
      <c r="D43" s="208">
        <f>'Physical Supply by HUC 8'!Z40</f>
        <v>289.77879999999999</v>
      </c>
      <c r="E43" s="208">
        <f>'Physical Supply by HUC 8'!AB40</f>
        <v>724.447</v>
      </c>
      <c r="F43" s="208">
        <f>'Physical Supply by HUC 8'!AD40</f>
        <v>2173.3409999999999</v>
      </c>
      <c r="G43" s="72">
        <f>'Physical Supply by HUC 8'!AR40</f>
        <v>52556.456508999996</v>
      </c>
      <c r="H43" s="57">
        <f>SUM('Water Use Current M&amp;I'!M206,'Water Use Current M&amp;I'!AH119,'Water Use Current M&amp;I'!AS218)</f>
        <v>5213.6470700546761</v>
      </c>
      <c r="I43" s="208">
        <f>'Water Use Current Ag'!K82</f>
        <v>13384</v>
      </c>
      <c r="J43" s="72">
        <f>'Water Use Current Thermo'!BJ44</f>
        <v>0</v>
      </c>
      <c r="K43" s="107">
        <v>0</v>
      </c>
      <c r="L43" s="57">
        <f>SUM('Water Use Future M&amp;I'!L226,'Water Use Future M&amp;I'!R197)</f>
        <v>11756.446254279057</v>
      </c>
      <c r="M43" s="72">
        <f>'Water Use Future Agriculture'!K81</f>
        <v>14029.188505463908</v>
      </c>
      <c r="N43" s="107">
        <f>Recharge!B40</f>
        <v>79355</v>
      </c>
      <c r="O43" s="107">
        <f>Storage!H41</f>
        <v>345441</v>
      </c>
      <c r="P43" s="107" t="e">
        <f>Species!#REF!</f>
        <v>#REF!</v>
      </c>
      <c r="Q43" s="57">
        <f>'Available Water'!E66</f>
        <v>0</v>
      </c>
      <c r="R43" s="208">
        <f>'Available Water'!F66</f>
        <v>0</v>
      </c>
      <c r="S43" s="72">
        <f>'Available Water'!G66</f>
        <v>0</v>
      </c>
    </row>
    <row r="44" spans="1:19" x14ac:dyDescent="0.3">
      <c r="A44" s="54">
        <v>10120202</v>
      </c>
      <c r="B44" s="209">
        <v>6428500</v>
      </c>
      <c r="C44" s="208">
        <f>'Physical Supply by HUC 8'!X41</f>
        <v>0</v>
      </c>
      <c r="D44" s="208">
        <f>'Physical Supply by HUC 8'!Z41</f>
        <v>72.444699999999997</v>
      </c>
      <c r="E44" s="208">
        <f>'Physical Supply by HUC 8'!AB41</f>
        <v>2897.788</v>
      </c>
      <c r="F44" s="208">
        <f>'Physical Supply by HUC 8'!AD41</f>
        <v>7968.9170000000004</v>
      </c>
      <c r="G44" s="72">
        <f>'Physical Supply by HUC 8'!AR41</f>
        <v>662325.66975</v>
      </c>
      <c r="H44" s="57">
        <f>SUM('Water Use Current M&amp;I'!M207,'Water Use Current M&amp;I'!AH120,'Water Use Current M&amp;I'!AS219)</f>
        <v>53.702358749999988</v>
      </c>
      <c r="I44" s="208">
        <f>'Water Use Current Ag'!K83</f>
        <v>6893</v>
      </c>
      <c r="J44" s="72">
        <f>'Water Use Current Thermo'!BJ45</f>
        <v>0</v>
      </c>
      <c r="K44" s="107">
        <v>0</v>
      </c>
      <c r="L44" s="57">
        <f>SUM('Water Use Future M&amp;I'!L227,'Water Use Future M&amp;I'!R198)</f>
        <v>81.465634321437079</v>
      </c>
      <c r="M44" s="72">
        <f>'Water Use Future Agriculture'!K82</f>
        <v>7225.2836497431799</v>
      </c>
      <c r="N44" s="107">
        <f>Recharge!B41</f>
        <v>13678</v>
      </c>
      <c r="O44" s="107">
        <f>Storage!H42</f>
        <v>4951</v>
      </c>
      <c r="P44" s="107" t="e">
        <f>Species!#REF!</f>
        <v>#REF!</v>
      </c>
      <c r="Q44" s="57">
        <f>'Available Water'!E67</f>
        <v>0</v>
      </c>
      <c r="R44" s="208">
        <f>'Available Water'!F67</f>
        <v>0</v>
      </c>
      <c r="S44" s="72">
        <f>'Available Water'!G67</f>
        <v>0</v>
      </c>
    </row>
    <row r="45" spans="1:19" x14ac:dyDescent="0.3">
      <c r="A45" s="54">
        <v>10120203</v>
      </c>
      <c r="B45" s="209">
        <v>6429905</v>
      </c>
      <c r="C45" s="208">
        <f>'Physical Supply by HUC 8'!X42</f>
        <v>10866.705</v>
      </c>
      <c r="D45" s="208">
        <f>'Physical Supply by HUC 8'!Z42</f>
        <v>11591.152</v>
      </c>
      <c r="E45" s="208">
        <f>'Physical Supply by HUC 8'!AB42</f>
        <v>11591.152</v>
      </c>
      <c r="F45" s="208">
        <f>'Physical Supply by HUC 8'!AD42</f>
        <v>12315.599</v>
      </c>
      <c r="G45" s="72">
        <f>'Physical Supply by HUC 8'!AR42</f>
        <v>16581.142936</v>
      </c>
      <c r="H45" s="57">
        <f>SUM('Water Use Current M&amp;I'!M208,'Water Use Current M&amp;I'!AH121,'Water Use Current M&amp;I'!AS220)</f>
        <v>384.0076139534425</v>
      </c>
      <c r="I45" s="208">
        <f>'Water Use Current Ag'!K84</f>
        <v>2509</v>
      </c>
      <c r="J45" s="72">
        <f>'Water Use Current Thermo'!BJ46</f>
        <v>0</v>
      </c>
      <c r="K45" s="107">
        <v>0</v>
      </c>
      <c r="L45" s="57">
        <f>SUM('Water Use Future M&amp;I'!L228,'Water Use Future M&amp;I'!R199)</f>
        <v>539.31509159644247</v>
      </c>
      <c r="M45" s="72">
        <f>'Water Use Future Agriculture'!K83</f>
        <v>2629.948741796843</v>
      </c>
      <c r="N45" s="107">
        <f>Recharge!B42</f>
        <v>25921</v>
      </c>
      <c r="O45" s="107">
        <f>Storage!H43</f>
        <v>397</v>
      </c>
      <c r="P45" s="107" t="e">
        <f>Species!#REF!</f>
        <v>#REF!</v>
      </c>
      <c r="Q45" s="57">
        <f>'Available Water'!E68</f>
        <v>17293</v>
      </c>
      <c r="R45" s="208">
        <f>'Available Water'!F68</f>
        <v>26391</v>
      </c>
      <c r="S45" s="72">
        <f>'Available Water'!G68</f>
        <v>34279</v>
      </c>
    </row>
    <row r="46" spans="1:19" x14ac:dyDescent="0.3">
      <c r="A46" s="54">
        <v>10150002</v>
      </c>
      <c r="B46" s="209">
        <v>6454000</v>
      </c>
      <c r="C46" s="208">
        <f>'Physical Supply by HUC 8'!X43</f>
        <v>796.89170000000001</v>
      </c>
      <c r="D46" s="208">
        <f>'Physical Supply by HUC 8'!Z43</f>
        <v>1159.1152</v>
      </c>
      <c r="E46" s="208">
        <f>'Physical Supply by HUC 8'!AB43</f>
        <v>1304.0046</v>
      </c>
      <c r="F46" s="208">
        <f>'Physical Supply by HUC 8'!AD43</f>
        <v>1521.3387</v>
      </c>
      <c r="G46" s="72">
        <f>'Physical Supply by HUC 8'!AR43</f>
        <v>2631.1915039999999</v>
      </c>
      <c r="H46" s="57">
        <f>SUM('Water Use Current M&amp;I'!M209,'Water Use Current M&amp;I'!AH122,'Water Use Current M&amp;I'!AS221)</f>
        <v>425.99580300563605</v>
      </c>
      <c r="I46" s="208">
        <f>'Water Use Current Ag'!K85</f>
        <v>16192</v>
      </c>
      <c r="J46" s="72">
        <f>'Water Use Current Thermo'!BJ47</f>
        <v>0</v>
      </c>
      <c r="K46" s="107">
        <f>'Current Groundwater Pumping'!L8</f>
        <v>50.658406312146603</v>
      </c>
      <c r="L46" s="57">
        <f>SUM('Water Use Future M&amp;I'!L229,'Water Use Future M&amp;I'!R200)</f>
        <v>532.05338499545758</v>
      </c>
      <c r="M46" s="72">
        <f>'Water Use Future Agriculture'!K84</f>
        <v>16972.55082788939</v>
      </c>
      <c r="N46" s="107">
        <f>Recharge!B43</f>
        <v>15858</v>
      </c>
      <c r="O46" s="107">
        <f>Storage!H44</f>
        <v>559</v>
      </c>
      <c r="P46" s="107" t="e">
        <f>Species!#REF!</f>
        <v>#REF!</v>
      </c>
      <c r="Q46" s="57">
        <f>'Available Water'!E69</f>
        <v>0</v>
      </c>
      <c r="R46" s="208">
        <f>'Available Water'!F69</f>
        <v>0</v>
      </c>
      <c r="S46" s="72">
        <f>'Available Water'!G69</f>
        <v>0</v>
      </c>
    </row>
    <row r="47" spans="1:19" x14ac:dyDescent="0.3">
      <c r="A47" s="54">
        <v>10180002</v>
      </c>
      <c r="B47" s="209">
        <v>6630000</v>
      </c>
      <c r="C47" s="208">
        <f>'Physical Supply by HUC 8'!X44</f>
        <v>78964.722999999998</v>
      </c>
      <c r="D47" s="208">
        <f>'Physical Supply by HUC 8'!Z44</f>
        <v>134022.69500000001</v>
      </c>
      <c r="E47" s="208">
        <f>'Physical Supply by HUC 8'!AB44</f>
        <v>162276.128</v>
      </c>
      <c r="F47" s="208">
        <f>'Physical Supply by HUC 8'!AD44</f>
        <v>199222.92499999999</v>
      </c>
      <c r="G47" s="72">
        <f>'Physical Supply by HUC 8'!AR44</f>
        <v>801118.848245</v>
      </c>
      <c r="H47" s="460">
        <f>SUM('Water Use Current M&amp;I'!M140,'Water Use Current M&amp;I'!AI64,'Water Use Current M&amp;I'!AT72)</f>
        <v>4556.7316151431669</v>
      </c>
      <c r="I47" s="208">
        <f>'Water Use Current Ag'!L52</f>
        <v>91598.089091000002</v>
      </c>
      <c r="J47" s="72">
        <f>'Water Use Current Thermo'!BJ48</f>
        <v>0</v>
      </c>
      <c r="K47" s="107">
        <v>0</v>
      </c>
      <c r="L47" s="57">
        <f>SUM('Water Use Future M&amp;I'!M117,'Water Use Future M&amp;I'!AB51)</f>
        <v>5217.373130271686</v>
      </c>
      <c r="M47" s="72">
        <f>'Water Use Future Agriculture'!J51</f>
        <v>92340.274823</v>
      </c>
      <c r="N47" s="107">
        <f>Recharge!B44</f>
        <v>533250</v>
      </c>
      <c r="O47" s="107">
        <f>Storage!H45</f>
        <v>117098</v>
      </c>
      <c r="P47" s="107" t="e">
        <f>Species!#REF!</f>
        <v>#REF!</v>
      </c>
      <c r="Q47" s="57">
        <v>-9999</v>
      </c>
      <c r="R47" s="57">
        <v>-9999</v>
      </c>
      <c r="S47" s="57">
        <v>-9999</v>
      </c>
    </row>
    <row r="48" spans="1:19" x14ac:dyDescent="0.3">
      <c r="A48" s="54">
        <v>10180003</v>
      </c>
      <c r="B48" s="209">
        <v>6636000</v>
      </c>
      <c r="C48" s="208">
        <f>'Physical Supply by HUC 8'!X45</f>
        <v>6157.7995000000001</v>
      </c>
      <c r="D48" s="208">
        <f>'Physical Supply by HUC 8'!Z45</f>
        <v>114462.626</v>
      </c>
      <c r="E48" s="208">
        <f>'Physical Supply by HUC 8'!AB45</f>
        <v>177489.51500000001</v>
      </c>
      <c r="F48" s="208">
        <f>'Physical Supply by HUC 8'!AD45</f>
        <v>241240.851</v>
      </c>
      <c r="G48" s="72">
        <f>'Physical Supply by HUC 8'!AR45</f>
        <v>1082997.5537100001</v>
      </c>
      <c r="H48" s="460">
        <f>SUM('Water Use Current M&amp;I'!M141,'Water Use Current M&amp;I'!AI65,'Water Use Current M&amp;I'!AT73)</f>
        <v>212.47405513491157</v>
      </c>
      <c r="I48" s="208">
        <f>'Water Use Current Ag'!L53</f>
        <v>4191.8515756999996</v>
      </c>
      <c r="J48" s="72">
        <f>'Water Use Current Thermo'!BJ49</f>
        <v>0</v>
      </c>
      <c r="K48" s="107">
        <v>0</v>
      </c>
      <c r="L48" s="57">
        <f>SUM('Water Use Future M&amp;I'!M118,'Water Use Future M&amp;I'!AB52)</f>
        <v>234.14958557607264</v>
      </c>
      <c r="M48" s="72">
        <f>'Water Use Future Agriculture'!J52</f>
        <v>4225.8166120999995</v>
      </c>
      <c r="N48" s="107">
        <f>Recharge!B45</f>
        <v>26025</v>
      </c>
      <c r="O48" s="107">
        <f>Storage!H46</f>
        <v>3051624</v>
      </c>
      <c r="P48" s="107" t="e">
        <f>Species!#REF!</f>
        <v>#REF!</v>
      </c>
      <c r="Q48" s="57">
        <v>-9999</v>
      </c>
      <c r="R48" s="57">
        <v>-9999</v>
      </c>
      <c r="S48" s="57">
        <v>-9999</v>
      </c>
    </row>
    <row r="49" spans="1:19" x14ac:dyDescent="0.3">
      <c r="A49" s="54">
        <v>10180004</v>
      </c>
      <c r="B49" s="209">
        <v>6635000</v>
      </c>
      <c r="C49" s="208">
        <f>'Physical Supply by HUC 8'!X46</f>
        <v>2318.2303999999999</v>
      </c>
      <c r="D49" s="208">
        <f>'Physical Supply by HUC 8'!Z46</f>
        <v>6520.0230000000001</v>
      </c>
      <c r="E49" s="208">
        <f>'Physical Supply by HUC 8'!AB46</f>
        <v>10142.258</v>
      </c>
      <c r="F49" s="208">
        <f>'Physical Supply by HUC 8'!AD46</f>
        <v>15937.834000000001</v>
      </c>
      <c r="G49" s="72">
        <f>'Physical Supply by HUC 8'!AR46</f>
        <v>127979.35812599999</v>
      </c>
      <c r="H49" s="460">
        <f>SUM('Water Use Current M&amp;I'!M142,'Water Use Current M&amp;I'!AI66,'Water Use Current M&amp;I'!AT74)</f>
        <v>628.16028021126453</v>
      </c>
      <c r="I49" s="208">
        <f>'Water Use Current Ag'!L54</f>
        <v>37951.197110300003</v>
      </c>
      <c r="J49" s="72">
        <f>'Water Use Current Thermo'!BJ50</f>
        <v>0</v>
      </c>
      <c r="K49" s="107">
        <v>0</v>
      </c>
      <c r="L49" s="57">
        <f>SUM('Water Use Future M&amp;I'!M119,'Water Use Future M&amp;I'!AB53)</f>
        <v>696.24127126093049</v>
      </c>
      <c r="M49" s="72">
        <f>'Water Use Future Agriculture'!J53</f>
        <v>38258.701745900005</v>
      </c>
      <c r="N49" s="107">
        <f>Recharge!B46</f>
        <v>198460</v>
      </c>
      <c r="O49" s="107">
        <f>Storage!H47</f>
        <v>10628</v>
      </c>
      <c r="P49" s="107" t="e">
        <f>Species!#REF!</f>
        <v>#REF!</v>
      </c>
      <c r="Q49" s="57">
        <v>-9999</v>
      </c>
      <c r="R49" s="57">
        <v>-9999</v>
      </c>
      <c r="S49" s="57">
        <v>-9999</v>
      </c>
    </row>
    <row r="50" spans="1:19" x14ac:dyDescent="0.3">
      <c r="A50" s="54">
        <v>10180005</v>
      </c>
      <c r="B50" s="209">
        <v>6634620</v>
      </c>
      <c r="C50" s="208">
        <f>'Physical Supply by HUC 8'!X47</f>
        <v>260.80092000000002</v>
      </c>
      <c r="D50" s="208">
        <f>'Physical Supply by HUC 8'!Z47</f>
        <v>630.26889000000006</v>
      </c>
      <c r="E50" s="208">
        <f>'Physical Supply by HUC 8'!AB47</f>
        <v>869.33640000000003</v>
      </c>
      <c r="F50" s="208">
        <f>'Physical Supply by HUC 8'!AD47</f>
        <v>1593.7834</v>
      </c>
      <c r="G50" s="72">
        <f>'Physical Supply by HUC 8'!AR47</f>
        <v>30871.584457999998</v>
      </c>
      <c r="H50" s="460">
        <f>SUM('Water Use Current M&amp;I'!M143,'Water Use Current M&amp;I'!AI67,'Water Use Current M&amp;I'!AT75)</f>
        <v>1693.0458503974273</v>
      </c>
      <c r="I50" s="208">
        <f>'Water Use Current Ag'!L55</f>
        <v>3184.9091605999997</v>
      </c>
      <c r="J50" s="72">
        <f>'Water Use Current Thermo'!BJ51</f>
        <v>0</v>
      </c>
      <c r="K50" s="107">
        <v>0</v>
      </c>
      <c r="L50" s="57">
        <f>SUM('Water Use Future M&amp;I'!M120,'Water Use Future M&amp;I'!AB54)</f>
        <v>1825.6612466378672</v>
      </c>
      <c r="M50" s="72">
        <f>'Water Use Future Agriculture'!J54</f>
        <v>3210.7153117999997</v>
      </c>
      <c r="N50" s="107">
        <f>Recharge!B47</f>
        <v>27425</v>
      </c>
      <c r="O50" s="107">
        <f>Storage!H48</f>
        <v>5804</v>
      </c>
      <c r="P50" s="107" t="e">
        <f>Species!#REF!</f>
        <v>#REF!</v>
      </c>
      <c r="Q50" s="57">
        <v>-9999</v>
      </c>
      <c r="R50" s="57">
        <v>-9999</v>
      </c>
      <c r="S50" s="57">
        <v>-9999</v>
      </c>
    </row>
    <row r="51" spans="1:19" x14ac:dyDescent="0.3">
      <c r="A51" s="54">
        <v>10180006</v>
      </c>
      <c r="B51" s="209">
        <v>6639000</v>
      </c>
      <c r="C51" s="208">
        <f>'Physical Supply by HUC 8'!X48</f>
        <v>1593.7834</v>
      </c>
      <c r="D51" s="208">
        <f>'Physical Supply by HUC 8'!Z48</f>
        <v>7244.47</v>
      </c>
      <c r="E51" s="208">
        <f>'Physical Supply by HUC 8'!AB48</f>
        <v>13040.046</v>
      </c>
      <c r="F51" s="208">
        <f>'Physical Supply by HUC 8'!AD48</f>
        <v>20284.516</v>
      </c>
      <c r="G51" s="72">
        <f>'Physical Supply by HUC 8'!AR48</f>
        <v>102295.538635</v>
      </c>
      <c r="H51" s="460">
        <f>SUM('Water Use Current M&amp;I'!M144,'Water Use Current M&amp;I'!AI68,'Water Use Current M&amp;I'!AT76)</f>
        <v>12712.382134696765</v>
      </c>
      <c r="I51" s="208">
        <f>'Water Use Current Ag'!L56</f>
        <v>11173.9530624</v>
      </c>
      <c r="J51" s="72">
        <f>'Water Use Current Thermo'!BJ52</f>
        <v>0</v>
      </c>
      <c r="K51" s="107">
        <v>0</v>
      </c>
      <c r="L51" s="57">
        <f>SUM('Water Use Future M&amp;I'!M121,'Water Use Future M&amp;I'!AB55)</f>
        <v>13626.574766253445</v>
      </c>
      <c r="M51" s="72">
        <f>'Water Use Future Agriculture'!J55</f>
        <v>11264.4915072</v>
      </c>
      <c r="N51" s="107">
        <f>Recharge!B48</f>
        <v>163246</v>
      </c>
      <c r="O51" s="107">
        <f>Storage!H49</f>
        <v>5551</v>
      </c>
      <c r="P51" s="107" t="e">
        <f>Species!#REF!</f>
        <v>#REF!</v>
      </c>
      <c r="Q51" s="57">
        <v>-9999</v>
      </c>
      <c r="R51" s="57">
        <v>-9999</v>
      </c>
      <c r="S51" s="57">
        <v>-9999</v>
      </c>
    </row>
    <row r="52" spans="1:19" x14ac:dyDescent="0.3">
      <c r="A52" s="54">
        <v>10180007</v>
      </c>
      <c r="B52" s="209">
        <v>6646800</v>
      </c>
      <c r="C52" s="208">
        <f>'Physical Supply by HUC 8'!X49</f>
        <v>342663.43099999998</v>
      </c>
      <c r="D52" s="208">
        <f>'Physical Supply by HUC 8'!Z49</f>
        <v>435392.647</v>
      </c>
      <c r="E52" s="208">
        <f>'Physical Supply by HUC 8'!AB49</f>
        <v>489726.17200000002</v>
      </c>
      <c r="F52" s="208">
        <f>'Physical Supply by HUC 8'!AD49</f>
        <v>615779.94999999995</v>
      </c>
      <c r="G52" s="72">
        <f>'Physical Supply by HUC 8'!AR49</f>
        <v>1096138.2978429999</v>
      </c>
      <c r="H52" s="460">
        <f>SUM('Water Use Current M&amp;I'!M145,'Water Use Current M&amp;I'!AI69,'Water Use Current M&amp;I'!AT77)</f>
        <v>30389.033396735107</v>
      </c>
      <c r="I52" s="208">
        <f>'Water Use Current Ag'!L57</f>
        <v>64212.962408699997</v>
      </c>
      <c r="J52" s="72">
        <f>'Water Use Current Thermo'!BJ53</f>
        <v>7483.8993767999991</v>
      </c>
      <c r="K52" s="107">
        <v>0</v>
      </c>
      <c r="L52" s="57">
        <f>SUM('Water Use Future M&amp;I'!M122,'Water Use Future M&amp;I'!AB56)</f>
        <v>39489.157141219854</v>
      </c>
      <c r="M52" s="72">
        <f>'Water Use Future Agriculture'!J56</f>
        <v>65316.910186499998</v>
      </c>
      <c r="N52" s="107">
        <f>Recharge!B49</f>
        <v>123439</v>
      </c>
      <c r="O52" s="107">
        <f>Storage!H50</f>
        <v>232379</v>
      </c>
      <c r="P52" s="107" t="e">
        <f>Species!#REF!</f>
        <v>#REF!</v>
      </c>
      <c r="Q52" s="57">
        <v>-9999</v>
      </c>
      <c r="R52" s="57">
        <v>-9999</v>
      </c>
      <c r="S52" s="57">
        <v>-9999</v>
      </c>
    </row>
    <row r="53" spans="1:19" x14ac:dyDescent="0.3">
      <c r="A53" s="54">
        <v>10180008</v>
      </c>
      <c r="B53" s="209">
        <v>6656000</v>
      </c>
      <c r="C53" s="208">
        <f>'Physical Supply by HUC 8'!X50</f>
        <v>1014.2257999999999</v>
      </c>
      <c r="D53" s="208">
        <f>'Physical Supply by HUC 8'!Z50</f>
        <v>1593.7834</v>
      </c>
      <c r="E53" s="208">
        <f>'Physical Supply by HUC 8'!AB50</f>
        <v>3187.5668000000001</v>
      </c>
      <c r="F53" s="208">
        <f>'Physical Supply by HUC 8'!AD50</f>
        <v>13040.046</v>
      </c>
      <c r="G53" s="72">
        <f>'Physical Supply by HUC 8'!AR50</f>
        <v>1328862.5499110001</v>
      </c>
      <c r="H53" s="460">
        <f>SUM('Water Use Current M&amp;I'!M146,'Water Use Current M&amp;I'!AI70,'Water Use Current M&amp;I'!AT78)</f>
        <v>10050.910547288615</v>
      </c>
      <c r="I53" s="208">
        <f>'Water Use Current Ag'!L58</f>
        <v>40487.037591300003</v>
      </c>
      <c r="J53" s="72">
        <f>'Water Use Current Thermo'!BJ54</f>
        <v>0</v>
      </c>
      <c r="K53" s="107">
        <f>'Current Groundwater Pumping'!L9</f>
        <v>88.007321638393705</v>
      </c>
      <c r="L53" s="57">
        <f>SUM('Water Use Future M&amp;I'!M123,'Water Use Future M&amp;I'!AB57)</f>
        <v>12410.842858780141</v>
      </c>
      <c r="M53" s="72">
        <f>'Water Use Future Agriculture'!J57</f>
        <v>41183.089813500002</v>
      </c>
      <c r="N53" s="107">
        <f>Recharge!B50</f>
        <v>118923</v>
      </c>
      <c r="O53" s="107">
        <f>Storage!H51</f>
        <v>47765</v>
      </c>
      <c r="P53" s="107" t="e">
        <f>Species!#REF!</f>
        <v>#REF!</v>
      </c>
      <c r="Q53" s="57">
        <v>-9999</v>
      </c>
      <c r="R53" s="57">
        <v>-9999</v>
      </c>
      <c r="S53" s="57">
        <v>-9999</v>
      </c>
    </row>
    <row r="54" spans="1:19" x14ac:dyDescent="0.3">
      <c r="A54" s="54">
        <v>10180009</v>
      </c>
      <c r="B54" s="209">
        <v>6672000</v>
      </c>
      <c r="C54" s="208">
        <f>'Physical Supply by HUC 8'!X51</f>
        <v>139093.82399999999</v>
      </c>
      <c r="D54" s="208">
        <f>'Physical Supply by HUC 8'!Z51</f>
        <v>197774.03099999999</v>
      </c>
      <c r="E54" s="208">
        <f>'Physical Supply by HUC 8'!AB51</f>
        <v>229649.69899999999</v>
      </c>
      <c r="F54" s="208">
        <f>'Physical Supply by HUC 8'!AD51</f>
        <v>294849.929</v>
      </c>
      <c r="G54" s="72">
        <f>'Physical Supply by HUC 8'!AR51</f>
        <v>1077149.8175259999</v>
      </c>
      <c r="H54" s="460">
        <f>SUM('Water Use Current M&amp;I'!M147,'Water Use Current M&amp;I'!AI71,'Water Use Current M&amp;I'!AT79)</f>
        <v>4352.0149693529756</v>
      </c>
      <c r="I54" s="208">
        <f>'Water Use Current Ag'!L59</f>
        <v>112800</v>
      </c>
      <c r="J54" s="72">
        <f>'Water Use Current Thermo'!BJ55</f>
        <v>0</v>
      </c>
      <c r="K54" s="107">
        <f>'Current Groundwater Pumping'!L10</f>
        <v>140.75127960289223</v>
      </c>
      <c r="L54" s="57">
        <f>SUM('Water Use Future M&amp;I'!M124,'Water Use Future M&amp;I'!AB58)</f>
        <v>3900</v>
      </c>
      <c r="M54" s="72">
        <f>'Water Use Future Agriculture'!J58</f>
        <v>113600</v>
      </c>
      <c r="N54" s="107">
        <f>Recharge!B51</f>
        <v>49289</v>
      </c>
      <c r="O54" s="107">
        <f>Storage!H52</f>
        <v>2988</v>
      </c>
      <c r="P54" s="107" t="e">
        <f>Species!#REF!</f>
        <v>#REF!</v>
      </c>
      <c r="Q54" s="57">
        <v>-9999</v>
      </c>
      <c r="R54" s="57">
        <v>-9999</v>
      </c>
      <c r="S54" s="57">
        <v>-9999</v>
      </c>
    </row>
    <row r="55" spans="1:19" x14ac:dyDescent="0.3">
      <c r="A55" s="54">
        <v>10180010</v>
      </c>
      <c r="B55" s="209">
        <v>6662000</v>
      </c>
      <c r="C55" s="208">
        <f>'Physical Supply by HUC 8'!X52</f>
        <v>0</v>
      </c>
      <c r="D55" s="208">
        <f>'Physical Supply by HUC 8'!Z52</f>
        <v>1666.2280999999998</v>
      </c>
      <c r="E55" s="208">
        <f>'Physical Supply by HUC 8'!AB52</f>
        <v>5143.5736999999999</v>
      </c>
      <c r="F55" s="208">
        <f>'Physical Supply by HUC 8'!AD52</f>
        <v>11591.152</v>
      </c>
      <c r="G55" s="72">
        <f>'Physical Supply by HUC 8'!AR52</f>
        <v>113160.79474100001</v>
      </c>
      <c r="H55" s="460">
        <f>SUM('Water Use Current M&amp;I'!M148,'Water Use Current M&amp;I'!AI72,'Water Use Current M&amp;I'!AT80)</f>
        <v>5649.6732384982579</v>
      </c>
      <c r="I55" s="208">
        <f>'Water Use Current Ag'!L60</f>
        <v>72500</v>
      </c>
      <c r="J55" s="72">
        <f>'Water Use Current Thermo'!BJ56</f>
        <v>0</v>
      </c>
      <c r="K55" s="107">
        <v>0</v>
      </c>
      <c r="L55" s="57">
        <f>SUM('Water Use Future M&amp;I'!M125,'Water Use Future M&amp;I'!AB59)</f>
        <v>9300</v>
      </c>
      <c r="M55" s="72">
        <f>'Water Use Future Agriculture'!J59</f>
        <v>73100</v>
      </c>
      <c r="N55" s="107">
        <f>Recharge!B52</f>
        <v>138428</v>
      </c>
      <c r="O55" s="107">
        <f>Storage!H53</f>
        <v>161397</v>
      </c>
      <c r="P55" s="107" t="e">
        <f>Species!#REF!</f>
        <v>#REF!</v>
      </c>
      <c r="Q55" s="57">
        <v>-9999</v>
      </c>
      <c r="R55" s="57">
        <v>-9999</v>
      </c>
      <c r="S55" s="57">
        <v>-9999</v>
      </c>
    </row>
    <row r="56" spans="1:19" x14ac:dyDescent="0.3">
      <c r="A56" s="54">
        <v>10180011</v>
      </c>
      <c r="B56" s="209">
        <v>6670500</v>
      </c>
      <c r="C56" s="208">
        <f>'Physical Supply by HUC 8'!X53</f>
        <v>4419.1266999999998</v>
      </c>
      <c r="D56" s="208">
        <f>'Physical Supply by HUC 8'!Z53</f>
        <v>6664.9123999999993</v>
      </c>
      <c r="E56" s="208">
        <f>'Physical Supply by HUC 8'!AB53</f>
        <v>10142.258</v>
      </c>
      <c r="F56" s="208">
        <f>'Physical Supply by HUC 8'!AD53</f>
        <v>21733.41</v>
      </c>
      <c r="G56" s="72">
        <f>'Physical Supply by HUC 8'!AR53</f>
        <v>99158.683124999996</v>
      </c>
      <c r="H56" s="460">
        <f>SUM('Water Use Current M&amp;I'!M149,'Water Use Current M&amp;I'!AI73,'Water Use Current M&amp;I'!AT81)</f>
        <v>1558.2298704366292</v>
      </c>
      <c r="I56" s="208">
        <f>'Water Use Current Ag'!L61</f>
        <v>121100</v>
      </c>
      <c r="J56" s="72">
        <f>'Water Use Current Thermo'!BJ57</f>
        <v>25944.34423527</v>
      </c>
      <c r="K56" s="107">
        <f>'Current Groundwater Pumping'!L11</f>
        <v>104.8371184438092</v>
      </c>
      <c r="L56" s="57">
        <f>SUM('Water Use Future M&amp;I'!M126,'Water Use Future M&amp;I'!AB60)</f>
        <v>1500</v>
      </c>
      <c r="M56" s="72">
        <f>'Water Use Future Agriculture'!J60</f>
        <v>122200</v>
      </c>
      <c r="N56" s="107">
        <f>Recharge!B53</f>
        <v>113652</v>
      </c>
      <c r="O56" s="107">
        <f>Storage!H54</f>
        <v>227950</v>
      </c>
      <c r="P56" s="107" t="e">
        <f>Species!#REF!</f>
        <v>#REF!</v>
      </c>
      <c r="Q56" s="57">
        <v>-9999</v>
      </c>
      <c r="R56" s="57">
        <v>-9999</v>
      </c>
      <c r="S56" s="57">
        <v>-9999</v>
      </c>
    </row>
    <row r="57" spans="1:19" x14ac:dyDescent="0.3">
      <c r="A57" s="54">
        <v>10180012</v>
      </c>
      <c r="B57" s="209">
        <v>6677100</v>
      </c>
      <c r="C57" s="208">
        <f>'Physical Supply by HUC 8'!X54</f>
        <v>3042.6774</v>
      </c>
      <c r="D57" s="208">
        <f>'Physical Supply by HUC 8'!Z54</f>
        <v>5940.4653999999991</v>
      </c>
      <c r="E57" s="208">
        <f>'Physical Supply by HUC 8'!AB54</f>
        <v>6882.2465000000002</v>
      </c>
      <c r="F57" s="208">
        <f>'Physical Supply by HUC 8'!AD54</f>
        <v>7968.9170000000004</v>
      </c>
      <c r="G57" s="72">
        <f>'Physical Supply by HUC 8'!AR54</f>
        <v>33772.994693000001</v>
      </c>
      <c r="H57" s="460">
        <f>SUM('Water Use Current M&amp;I'!M150,'Water Use Current M&amp;I'!AI74,'Water Use Current M&amp;I'!AT82)</f>
        <v>7856.8890790435953</v>
      </c>
      <c r="I57" s="208">
        <f>'Water Use Current Ag'!L62</f>
        <v>69600</v>
      </c>
      <c r="J57" s="72">
        <f>'Water Use Current Thermo'!BJ58</f>
        <v>0</v>
      </c>
      <c r="K57" s="107">
        <f>'Current Groundwater Pumping'!L12</f>
        <v>125.54989132297385</v>
      </c>
      <c r="L57" s="57">
        <f>SUM('Water Use Future M&amp;I'!M127,'Water Use Future M&amp;I'!AB61)</f>
        <v>7867</v>
      </c>
      <c r="M57" s="72">
        <f>'Water Use Future Agriculture'!J61</f>
        <v>70200</v>
      </c>
      <c r="N57" s="107">
        <f>Recharge!B54</f>
        <v>49082</v>
      </c>
      <c r="O57" s="107">
        <f>Storage!H55</f>
        <v>25039</v>
      </c>
      <c r="P57" s="107" t="e">
        <f>Species!#REF!</f>
        <v>#REF!</v>
      </c>
      <c r="Q57" s="57">
        <v>-9999</v>
      </c>
      <c r="R57" s="57">
        <v>-9999</v>
      </c>
      <c r="S57" s="57">
        <v>-9999</v>
      </c>
    </row>
    <row r="58" spans="1:19" x14ac:dyDescent="0.3">
      <c r="A58" s="54">
        <v>10180013</v>
      </c>
      <c r="B58" s="209"/>
      <c r="C58" s="208">
        <f>'Physical Supply by HUC 8'!X55</f>
        <v>0</v>
      </c>
      <c r="D58" s="208">
        <f>'Physical Supply by HUC 8'!Z55</f>
        <v>0</v>
      </c>
      <c r="E58" s="208">
        <f>'Physical Supply by HUC 8'!AB55</f>
        <v>0</v>
      </c>
      <c r="F58" s="208">
        <f>'Physical Supply by HUC 8'!AD55</f>
        <v>0</v>
      </c>
      <c r="G58" s="72">
        <f>'Physical Supply by HUC 8'!AR55</f>
        <v>0</v>
      </c>
      <c r="H58" s="460">
        <f>SUM('Water Use Current M&amp;I'!M151,'Water Use Current M&amp;I'!AI75,'Water Use Current M&amp;I'!AT83)</f>
        <v>0</v>
      </c>
      <c r="I58" s="208">
        <f>'Water Use Current Ag'!L63</f>
        <v>0</v>
      </c>
      <c r="J58" s="72">
        <f>'Water Use Current Thermo'!BJ59</f>
        <v>0</v>
      </c>
      <c r="K58" s="107">
        <f>'Current Groundwater Pumping'!L13</f>
        <v>3.4750712073110788</v>
      </c>
      <c r="L58" s="57">
        <f>SUM('Water Use Future M&amp;I'!M128,'Water Use Future M&amp;I'!AB62)</f>
        <v>0</v>
      </c>
      <c r="M58" s="72">
        <f>'Water Use Future Agriculture'!J62</f>
        <v>0</v>
      </c>
      <c r="N58" s="107">
        <f>Recharge!B55</f>
        <v>1128</v>
      </c>
      <c r="O58" s="107">
        <f>Storage!H56</f>
        <v>0</v>
      </c>
      <c r="P58" s="107" t="e">
        <f>Species!#REF!</f>
        <v>#REF!</v>
      </c>
      <c r="Q58" s="57">
        <v>-9999</v>
      </c>
      <c r="R58" s="57">
        <v>-9999</v>
      </c>
      <c r="S58" s="57">
        <v>-9999</v>
      </c>
    </row>
    <row r="59" spans="1:19" x14ac:dyDescent="0.3">
      <c r="A59" s="54">
        <v>10190007</v>
      </c>
      <c r="B59" s="209"/>
      <c r="C59" s="208">
        <f>'Physical Supply by HUC 8'!X56</f>
        <v>0</v>
      </c>
      <c r="D59" s="208">
        <f>'Physical Supply by HUC 8'!Z56</f>
        <v>0</v>
      </c>
      <c r="E59" s="208">
        <f>'Physical Supply by HUC 8'!AB56</f>
        <v>0</v>
      </c>
      <c r="F59" s="208">
        <f>'Physical Supply by HUC 8'!AD56</f>
        <v>0</v>
      </c>
      <c r="G59" s="72">
        <f>'Physical Supply by HUC 8'!AR56</f>
        <v>0</v>
      </c>
      <c r="H59" s="460">
        <f>SUM('Water Use Current M&amp;I'!M152,'Water Use Current M&amp;I'!AI76,'Water Use Current M&amp;I'!AT84)</f>
        <v>43.369156518052328</v>
      </c>
      <c r="I59" s="208">
        <f>'Water Use Current Ag'!L64</f>
        <v>320.34602600000005</v>
      </c>
      <c r="J59" s="72">
        <f>'Water Use Current Thermo'!BJ60</f>
        <v>0</v>
      </c>
      <c r="K59" s="107">
        <f>'Current Groundwater Pumping'!L14</f>
        <v>1.0666721710040732</v>
      </c>
      <c r="L59" s="57">
        <f>SUM('Water Use Future M&amp;I'!M129,'Water Use Future M&amp;I'!AB63)</f>
        <v>52.149390367480507</v>
      </c>
      <c r="M59" s="72">
        <f>'Water Use Future Agriculture'!J63</f>
        <v>324.50636399583971</v>
      </c>
      <c r="N59" s="107">
        <f>Recharge!B56</f>
        <v>3524</v>
      </c>
      <c r="O59" s="107">
        <f>Storage!H57</f>
        <v>323</v>
      </c>
      <c r="P59" s="107" t="e">
        <f>Species!#REF!</f>
        <v>#REF!</v>
      </c>
      <c r="Q59" s="57">
        <v>-9999</v>
      </c>
      <c r="R59" s="57">
        <v>-9999</v>
      </c>
      <c r="S59" s="57">
        <v>-9999</v>
      </c>
    </row>
    <row r="60" spans="1:19" x14ac:dyDescent="0.3">
      <c r="A60" s="54">
        <v>10190008</v>
      </c>
      <c r="B60" s="209">
        <v>6753000</v>
      </c>
      <c r="C60" s="208">
        <f>'Physical Supply by HUC 8'!X57</f>
        <v>0</v>
      </c>
      <c r="D60" s="208">
        <f>'Physical Supply by HUC 8'!Z57</f>
        <v>0</v>
      </c>
      <c r="E60" s="208">
        <f>'Physical Supply by HUC 8'!AB57</f>
        <v>72.444699999999997</v>
      </c>
      <c r="F60" s="208">
        <f>'Physical Supply by HUC 8'!AD57</f>
        <v>144.88939999999999</v>
      </c>
      <c r="G60" s="72">
        <f>'Physical Supply by HUC 8'!AR57</f>
        <v>1606.8234459999999</v>
      </c>
      <c r="H60" s="460">
        <f>SUM('Water Use Current M&amp;I'!M153,'Water Use Current M&amp;I'!AI77,'Water Use Current M&amp;I'!AT85)</f>
        <v>904.23769212667582</v>
      </c>
      <c r="I60" s="208">
        <f>'Water Use Current Ag'!L65</f>
        <v>583.91117400000007</v>
      </c>
      <c r="J60" s="72">
        <f>'Water Use Current Thermo'!BJ61</f>
        <v>0</v>
      </c>
      <c r="K60" s="107">
        <f>'Current Groundwater Pumping'!L15</f>
        <v>8.8431022703597151</v>
      </c>
      <c r="L60" s="57">
        <f>SUM('Water Use Future M&amp;I'!M130,'Water Use Future M&amp;I'!AB64)</f>
        <v>914.99014817777254</v>
      </c>
      <c r="M60" s="72">
        <f>'Water Use Future Agriculture'!J64</f>
        <v>591.49443599241681</v>
      </c>
      <c r="N60" s="107">
        <f>Recharge!B57</f>
        <v>3694</v>
      </c>
      <c r="O60" s="107">
        <f>Storage!H58</f>
        <v>768</v>
      </c>
      <c r="P60" s="107" t="e">
        <f>Species!#REF!</f>
        <v>#REF!</v>
      </c>
      <c r="Q60" s="57">
        <v>-9999</v>
      </c>
      <c r="R60" s="57">
        <v>-9999</v>
      </c>
      <c r="S60" s="57">
        <v>-9999</v>
      </c>
    </row>
    <row r="61" spans="1:19" x14ac:dyDescent="0.3">
      <c r="A61" s="54">
        <v>10190009</v>
      </c>
      <c r="B61" s="209">
        <v>6756100</v>
      </c>
      <c r="C61" s="208">
        <f>'Physical Supply by HUC 8'!X58</f>
        <v>467.26831500000003</v>
      </c>
      <c r="D61" s="208">
        <f>'Physical Supply by HUC 8'!Z58</f>
        <v>724.447</v>
      </c>
      <c r="E61" s="208">
        <f>'Physical Supply by HUC 8'!AB58</f>
        <v>1014.2257999999999</v>
      </c>
      <c r="F61" s="208">
        <f>'Physical Supply by HUC 8'!AD58</f>
        <v>1376.4493</v>
      </c>
      <c r="G61" s="72">
        <f>'Physical Supply by HUC 8'!AR58</f>
        <v>10032.142056000001</v>
      </c>
      <c r="H61" s="460">
        <f>SUM('Water Use Current M&amp;I'!M154,'Water Use Current M&amp;I'!AI78,'Water Use Current M&amp;I'!AT86)</f>
        <v>14944.549300452869</v>
      </c>
      <c r="I61" s="208">
        <f>'Water Use Current Ag'!L66</f>
        <v>8031.5327400000006</v>
      </c>
      <c r="J61" s="72">
        <f>'Water Use Current Thermo'!BJ62</f>
        <v>0</v>
      </c>
      <c r="K61" s="107">
        <f>'Current Groundwater Pumping'!L16</f>
        <v>43.306522425047433</v>
      </c>
      <c r="L61" s="57">
        <f>SUM('Water Use Future M&amp;I'!M131,'Water Use Future M&amp;I'!AB65)</f>
        <v>15787.283887971806</v>
      </c>
      <c r="M61" s="72">
        <f>'Water Use Future Agriculture'!J65</f>
        <v>8135.8383598956952</v>
      </c>
      <c r="N61" s="107">
        <f>Recharge!B58</f>
        <v>14932</v>
      </c>
      <c r="O61" s="107">
        <f>Storage!H59</f>
        <v>15149</v>
      </c>
      <c r="P61" s="107" t="e">
        <f>Species!#REF!</f>
        <v>#REF!</v>
      </c>
      <c r="Q61" s="57">
        <v>-9999</v>
      </c>
      <c r="R61" s="57">
        <v>-9999</v>
      </c>
      <c r="S61" s="57">
        <v>-9999</v>
      </c>
    </row>
    <row r="62" spans="1:19" x14ac:dyDescent="0.3">
      <c r="A62" s="54">
        <v>10190015</v>
      </c>
      <c r="B62" s="209">
        <v>6761000</v>
      </c>
      <c r="C62" s="208">
        <f>'Physical Supply by HUC 8'!X59</f>
        <v>0</v>
      </c>
      <c r="D62" s="208">
        <f>'Physical Supply by HUC 8'!Z59</f>
        <v>0</v>
      </c>
      <c r="E62" s="208">
        <f>'Physical Supply by HUC 8'!AB59</f>
        <v>0</v>
      </c>
      <c r="F62" s="208">
        <f>'Physical Supply by HUC 8'!AD59</f>
        <v>217.33410000000001</v>
      </c>
      <c r="G62" s="72">
        <f>'Physical Supply by HUC 8'!AR59</f>
        <v>1814.0152880000001</v>
      </c>
      <c r="H62" s="460">
        <f>SUM('Water Use Current M&amp;I'!M155,'Water Use Current M&amp;I'!AI79,'Water Use Current M&amp;I'!AT87)</f>
        <v>4078.6125149949958</v>
      </c>
      <c r="I62" s="208">
        <f>'Water Use Current Ag'!L67</f>
        <v>21301.316344000003</v>
      </c>
      <c r="J62" s="72">
        <f>'Water Use Current Thermo'!BJ63</f>
        <v>0</v>
      </c>
      <c r="K62" s="107">
        <f>'Current Groundwater Pumping'!L17</f>
        <v>99.715727690215033</v>
      </c>
      <c r="L62" s="57">
        <f>SUM('Water Use Future M&amp;I'!M132,'Water Use Future M&amp;I'!AB66)</f>
        <v>4390.9237104243912</v>
      </c>
      <c r="M62" s="72">
        <f>'Water Use Future Agriculture'!J66</f>
        <v>21577.956815723363</v>
      </c>
      <c r="N62" s="107">
        <f>Recharge!B59</f>
        <v>30032</v>
      </c>
      <c r="O62" s="107">
        <f>Storage!H60</f>
        <v>2603</v>
      </c>
      <c r="P62" s="107" t="e">
        <f>Species!#REF!</f>
        <v>#REF!</v>
      </c>
      <c r="Q62" s="57">
        <v>-9999</v>
      </c>
      <c r="R62" s="57">
        <v>-9999</v>
      </c>
      <c r="S62" s="57">
        <v>-9999</v>
      </c>
    </row>
    <row r="63" spans="1:19" x14ac:dyDescent="0.3">
      <c r="A63" s="54">
        <v>10190016</v>
      </c>
      <c r="B63" s="209"/>
      <c r="C63" s="208">
        <f>'Physical Supply by HUC 8'!X60</f>
        <v>0</v>
      </c>
      <c r="D63" s="208">
        <f>'Physical Supply by HUC 8'!Z60</f>
        <v>0</v>
      </c>
      <c r="E63" s="208">
        <f>'Physical Supply by HUC 8'!AB60</f>
        <v>0</v>
      </c>
      <c r="F63" s="208">
        <f>'Physical Supply by HUC 8'!AD60</f>
        <v>0</v>
      </c>
      <c r="G63" s="72">
        <f>'Physical Supply by HUC 8'!AR60</f>
        <v>0</v>
      </c>
      <c r="H63" s="460">
        <f>SUM('Water Use Current M&amp;I'!M156,'Water Use Current M&amp;I'!AI80,'Water Use Current M&amp;I'!AT88)</f>
        <v>48.828114227828664</v>
      </c>
      <c r="I63" s="208">
        <f>'Water Use Current Ag'!L68</f>
        <v>8262.8937545000008</v>
      </c>
      <c r="J63" s="72">
        <f>'Water Use Current Thermo'!BJ64</f>
        <v>0</v>
      </c>
      <c r="K63" s="107">
        <f>'Current Groundwater Pumping'!L18</f>
        <v>15.238448997939967</v>
      </c>
      <c r="L63" s="57">
        <f>SUM('Water Use Future M&amp;I'!M133,'Water Use Future M&amp;I'!AB67)</f>
        <v>54.652863058550096</v>
      </c>
      <c r="M63" s="72">
        <f>'Water Use Future Agriculture'!J67</f>
        <v>8370.2040628926898</v>
      </c>
      <c r="N63" s="107">
        <f>Recharge!B60</f>
        <v>4837</v>
      </c>
      <c r="O63" s="107">
        <f>Storage!H61</f>
        <v>530</v>
      </c>
      <c r="P63" s="107" t="e">
        <f>Species!#REF!</f>
        <v>#REF!</v>
      </c>
      <c r="Q63" s="57">
        <v>-9999</v>
      </c>
      <c r="R63" s="57">
        <v>-9999</v>
      </c>
      <c r="S63" s="57">
        <v>-9999</v>
      </c>
    </row>
    <row r="64" spans="1:19" x14ac:dyDescent="0.3">
      <c r="A64" s="54">
        <v>10190017</v>
      </c>
      <c r="B64" s="209"/>
      <c r="C64" s="208">
        <f>'Physical Supply by HUC 8'!X61</f>
        <v>0</v>
      </c>
      <c r="D64" s="208">
        <f>'Physical Supply by HUC 8'!Z61</f>
        <v>0</v>
      </c>
      <c r="E64" s="208">
        <f>'Physical Supply by HUC 8'!AB61</f>
        <v>0</v>
      </c>
      <c r="F64" s="208">
        <f>'Physical Supply by HUC 8'!AD61</f>
        <v>0</v>
      </c>
      <c r="G64" s="72">
        <f>'Physical Supply by HUC 8'!AR61</f>
        <v>0</v>
      </c>
      <c r="H64" s="460">
        <f>SUM('Water Use Current M&amp;I'!M157,'Water Use Current M&amp;I'!AI81,'Water Use Current M&amp;I'!AT89)</f>
        <v>0</v>
      </c>
      <c r="I64" s="208">
        <f>'Water Use Current Ag'!L69</f>
        <v>0</v>
      </c>
      <c r="J64" s="72">
        <f>'Water Use Current Thermo'!BJ65</f>
        <v>0</v>
      </c>
      <c r="K64" s="107">
        <f>'Current Groundwater Pumping'!L19</f>
        <v>1.1602781609787942</v>
      </c>
      <c r="L64" s="57">
        <f>SUM('Water Use Future M&amp;I'!M134,'Water Use Future M&amp;I'!AB68)</f>
        <v>0</v>
      </c>
      <c r="M64" s="72">
        <f>'Water Use Future Agriculture'!J68</f>
        <v>0</v>
      </c>
      <c r="N64" s="107">
        <f>Recharge!B61</f>
        <v>340</v>
      </c>
      <c r="O64" s="107">
        <f>Storage!H62</f>
        <v>0</v>
      </c>
      <c r="P64" s="107" t="e">
        <f>Species!#REF!</f>
        <v>#REF!</v>
      </c>
      <c r="Q64" s="57">
        <v>-9999</v>
      </c>
      <c r="R64" s="57">
        <v>-9999</v>
      </c>
      <c r="S64" s="57">
        <v>-9999</v>
      </c>
    </row>
    <row r="65" spans="1:19" x14ac:dyDescent="0.3">
      <c r="A65" s="54">
        <v>14040101</v>
      </c>
      <c r="B65" s="209">
        <v>9209500</v>
      </c>
      <c r="C65" s="208">
        <f>'Physical Supply by HUC 8'!X62</f>
        <v>202845.16</v>
      </c>
      <c r="D65" s="208">
        <f>'Physical Supply by HUC 8'!Z62</f>
        <v>246311.98</v>
      </c>
      <c r="E65" s="208">
        <f>'Physical Supply by HUC 8'!AB62</f>
        <v>275289.86</v>
      </c>
      <c r="F65" s="208">
        <f>'Physical Supply by HUC 8'!AD62</f>
        <v>337592.30200000003</v>
      </c>
      <c r="G65" s="72">
        <f>'Physical Supply by HUC 8'!AR62</f>
        <v>1119307.561797</v>
      </c>
      <c r="H65" s="57">
        <f>SUM('Water Use Current M&amp;I'!G230,'Water Use Current M&amp;I'!AC144,'Water Use Current M&amp;I'!AQ225)</f>
        <v>2260.0444687988465</v>
      </c>
      <c r="I65" s="208">
        <f>'Water Use Current Ag'!R94</f>
        <v>162466.76469288627</v>
      </c>
      <c r="J65" s="72">
        <f>'Water Use Current Thermo'!BJ66</f>
        <v>0</v>
      </c>
      <c r="K65" s="107">
        <v>0</v>
      </c>
      <c r="L65" s="57">
        <f>SUM('Water Use Future M&amp;I'!O275,'Water Use Future M&amp;I'!AC204)</f>
        <v>4181.1561030763114</v>
      </c>
      <c r="M65" s="72">
        <f>'Water Use Future Agriculture'!O88</f>
        <v>163456.80028532445</v>
      </c>
      <c r="N65" s="107">
        <f>Recharge!B62</f>
        <v>932765</v>
      </c>
      <c r="O65" s="107">
        <f>Storage!H63</f>
        <v>7263</v>
      </c>
      <c r="P65" s="107" t="e">
        <f>Species!#REF!</f>
        <v>#REF!</v>
      </c>
      <c r="Q65" s="57">
        <f>'Available Water'!Q74</f>
        <v>56774.751953125</v>
      </c>
      <c r="R65" s="208">
        <f>'Available Water'!R74</f>
        <v>155107.85898437499</v>
      </c>
      <c r="S65" s="72">
        <f>'Available Water'!S74</f>
        <v>270211.49296875001</v>
      </c>
    </row>
    <row r="66" spans="1:19" x14ac:dyDescent="0.3">
      <c r="A66" s="54">
        <v>14040102</v>
      </c>
      <c r="B66" s="209">
        <v>9205000</v>
      </c>
      <c r="C66" s="208">
        <f>'Physical Supply by HUC 8'!X63</f>
        <v>97800.345000000001</v>
      </c>
      <c r="D66" s="208">
        <f>'Physical Supply by HUC 8'!Z63</f>
        <v>119533.755</v>
      </c>
      <c r="E66" s="208">
        <f>'Physical Supply by HUC 8'!AB63</f>
        <v>134022.69500000001</v>
      </c>
      <c r="F66" s="208">
        <f>'Physical Supply by HUC 8'!AD63</f>
        <v>155756.10500000001</v>
      </c>
      <c r="G66" s="72">
        <f>'Physical Supply by HUC 8'!AR63</f>
        <v>521176.58961100003</v>
      </c>
      <c r="H66" s="57">
        <f>SUM('Water Use Current M&amp;I'!G231,'Water Use Current M&amp;I'!AC145,'Water Use Current M&amp;I'!AQ226)</f>
        <v>1496.4995694219015</v>
      </c>
      <c r="I66" s="208">
        <f>'Water Use Current Ag'!R95</f>
        <v>62309.138672613568</v>
      </c>
      <c r="J66" s="72">
        <f>'Water Use Current Thermo'!BJ67</f>
        <v>0</v>
      </c>
      <c r="K66" s="107">
        <v>0</v>
      </c>
      <c r="L66" s="57">
        <f>SUM('Water Use Future M&amp;I'!O276,'Water Use Future M&amp;I'!AC205)</f>
        <v>3051.5004805725284</v>
      </c>
      <c r="M66" s="72">
        <f>'Water Use Future Agriculture'!O89</f>
        <v>62689.470605897674</v>
      </c>
      <c r="N66" s="107">
        <f>Recharge!B63</f>
        <v>553232</v>
      </c>
      <c r="O66" s="107">
        <f>Storage!H64</f>
        <v>99580</v>
      </c>
      <c r="P66" s="107" t="e">
        <f>Species!#REF!</f>
        <v>#REF!</v>
      </c>
      <c r="Q66" s="57">
        <f>'Available Water'!Q75</f>
        <v>43296.801953125003</v>
      </c>
      <c r="R66" s="208">
        <f>'Available Water'!R75</f>
        <v>100701.606640625</v>
      </c>
      <c r="S66" s="72">
        <f>'Available Water'!S75</f>
        <v>144482.12031250002</v>
      </c>
    </row>
    <row r="67" spans="1:19" x14ac:dyDescent="0.3">
      <c r="A67" s="54">
        <v>14040103</v>
      </c>
      <c r="B67" s="209">
        <v>9216500</v>
      </c>
      <c r="C67" s="208">
        <f>'Physical Supply by HUC 8'!X64</f>
        <v>181111.75</v>
      </c>
      <c r="D67" s="208">
        <f>'Physical Supply by HUC 8'!Z64</f>
        <v>217334.1</v>
      </c>
      <c r="E67" s="208">
        <f>'Physical Supply by HUC 8'!AB64</f>
        <v>246311.98</v>
      </c>
      <c r="F67" s="208">
        <f>'Physical Supply by HUC 8'!AD64</f>
        <v>311512.21000000002</v>
      </c>
      <c r="G67" s="72">
        <f>'Physical Supply by HUC 8'!AR64</f>
        <v>1339242.426527</v>
      </c>
      <c r="H67" s="57">
        <f>SUM('Water Use Current M&amp;I'!G232,'Water Use Current M&amp;I'!AC146,'Water Use Current M&amp;I'!AQ227)</f>
        <v>12905.635476586331</v>
      </c>
      <c r="I67" s="208">
        <f>'Water Use Current Ag'!R96</f>
        <v>2576.3188077908972</v>
      </c>
      <c r="J67" s="72">
        <f>'Water Use Current Thermo'!BJ68</f>
        <v>0</v>
      </c>
      <c r="K67" s="107">
        <v>0</v>
      </c>
      <c r="L67" s="57">
        <f>SUM('Water Use Future M&amp;I'!O277,'Water Use Future M&amp;I'!AC206)</f>
        <v>24393.271905364742</v>
      </c>
      <c r="M67" s="72">
        <f>'Water Use Future Agriculture'!O90</f>
        <v>2599.4134271932585</v>
      </c>
      <c r="N67" s="107">
        <f>Recharge!B64</f>
        <v>48794</v>
      </c>
      <c r="O67" s="107">
        <f>Storage!H65</f>
        <v>41085</v>
      </c>
      <c r="P67" s="107" t="e">
        <f>Species!#REF!</f>
        <v>#REF!</v>
      </c>
      <c r="Q67" s="57">
        <f>'Available Water'!Q76</f>
        <v>114180.515625</v>
      </c>
      <c r="R67" s="208">
        <f>'Available Water'!R76</f>
        <v>218213.44218750001</v>
      </c>
      <c r="S67" s="72">
        <f>'Available Water'!S76</f>
        <v>346443.654296875</v>
      </c>
    </row>
    <row r="68" spans="1:19" x14ac:dyDescent="0.3">
      <c r="A68" s="54">
        <v>14040104</v>
      </c>
      <c r="B68" s="209">
        <v>9216050</v>
      </c>
      <c r="C68" s="208">
        <f>'Physical Supply by HUC 8'!X65</f>
        <v>7968.9170000000004</v>
      </c>
      <c r="D68" s="208">
        <f>'Physical Supply by HUC 8'!Z65</f>
        <v>13040.046</v>
      </c>
      <c r="E68" s="208">
        <f>'Physical Supply by HUC 8'!AB65</f>
        <v>16662.280999999999</v>
      </c>
      <c r="F68" s="208">
        <f>'Physical Supply by HUC 8'!AD65</f>
        <v>21733.41</v>
      </c>
      <c r="G68" s="72">
        <f>'Physical Supply by HUC 8'!AR65</f>
        <v>51150.304881999997</v>
      </c>
      <c r="H68" s="57">
        <f>SUM('Water Use Current M&amp;I'!G233,'Water Use Current M&amp;I'!AC147,'Water Use Current M&amp;I'!AQ228)</f>
        <v>51.506663767290611</v>
      </c>
      <c r="I68" s="208">
        <f>'Water Use Current Ag'!R97</f>
        <v>26658.627522077499</v>
      </c>
      <c r="J68" s="72">
        <f>'Water Use Current Thermo'!BJ69</f>
        <v>0</v>
      </c>
      <c r="K68" s="107">
        <v>0</v>
      </c>
      <c r="L68" s="57">
        <f>SUM('Water Use Future M&amp;I'!O278,'Water Use Future M&amp;I'!AC207)</f>
        <v>67.531524759838021</v>
      </c>
      <c r="M68" s="72">
        <f>'Water Use Future Agriculture'!O91</f>
        <v>26827.688179731325</v>
      </c>
      <c r="N68" s="107">
        <f>Recharge!B65</f>
        <v>14223</v>
      </c>
      <c r="O68" s="107">
        <f>Storage!H66</f>
        <v>122692</v>
      </c>
      <c r="P68" s="107" t="e">
        <f>Species!#REF!</f>
        <v>#REF!</v>
      </c>
      <c r="Q68" s="57">
        <f>'Available Water'!Q77</f>
        <v>4950.8527343750002</v>
      </c>
      <c r="R68" s="208">
        <f>'Available Water'!R77</f>
        <v>8686.6722656250004</v>
      </c>
      <c r="S68" s="72">
        <f>'Available Water'!S77</f>
        <v>15806.364062500001</v>
      </c>
    </row>
    <row r="69" spans="1:19" x14ac:dyDescent="0.3">
      <c r="A69" s="54">
        <v>14040105</v>
      </c>
      <c r="B69" s="209">
        <v>9216562</v>
      </c>
      <c r="C69" s="208">
        <f>'Physical Supply by HUC 8'!X66</f>
        <v>0</v>
      </c>
      <c r="D69" s="208">
        <f>'Physical Supply by HUC 8'!Z66</f>
        <v>0</v>
      </c>
      <c r="E69" s="208">
        <f>'Physical Supply by HUC 8'!AB66</f>
        <v>0</v>
      </c>
      <c r="F69" s="208">
        <f>'Physical Supply by HUC 8'!AD66</f>
        <v>0</v>
      </c>
      <c r="G69" s="72">
        <f>'Physical Supply by HUC 8'!AR66</f>
        <v>4619.7985189999999</v>
      </c>
      <c r="H69" s="57">
        <f>SUM('Water Use Current M&amp;I'!G234,'Water Use Current M&amp;I'!AC148,'Water Use Current M&amp;I'!AQ229)</f>
        <v>6032.828685276545</v>
      </c>
      <c r="I69" s="208">
        <f>'Water Use Current Ag'!R98</f>
        <v>356.49921387249458</v>
      </c>
      <c r="J69" s="72">
        <f>'Water Use Current Thermo'!BJ70</f>
        <v>32462.475230233998</v>
      </c>
      <c r="K69" s="107">
        <v>0</v>
      </c>
      <c r="L69" s="57">
        <f>SUM('Water Use Future M&amp;I'!O279,'Water Use Future M&amp;I'!AC208)</f>
        <v>13605.996403221396</v>
      </c>
      <c r="M69" s="72">
        <f>'Water Use Future Agriculture'!O92</f>
        <v>369.87861058408555</v>
      </c>
      <c r="N69" s="107">
        <f>Recharge!B66</f>
        <v>50129</v>
      </c>
      <c r="O69" s="107">
        <f>Storage!H67</f>
        <v>20938</v>
      </c>
      <c r="P69" s="107" t="e">
        <f>Species!#REF!</f>
        <v>#REF!</v>
      </c>
      <c r="Q69" s="57">
        <f>'Available Water'!Q78</f>
        <v>0</v>
      </c>
      <c r="R69" s="208">
        <f>'Available Water'!R78</f>
        <v>0</v>
      </c>
      <c r="S69" s="72">
        <f>'Available Water'!S78</f>
        <v>0</v>
      </c>
    </row>
    <row r="70" spans="1:19" x14ac:dyDescent="0.3">
      <c r="A70" s="54">
        <v>14040106</v>
      </c>
      <c r="B70" s="209">
        <v>9229500</v>
      </c>
      <c r="C70" s="208">
        <f>'Physical Supply by HUC 8'!X67</f>
        <v>72.444699999999997</v>
      </c>
      <c r="D70" s="208">
        <f>'Physical Supply by HUC 8'!Z67</f>
        <v>1231.5599</v>
      </c>
      <c r="E70" s="208">
        <f>'Physical Supply by HUC 8'!AB67</f>
        <v>3042.6774</v>
      </c>
      <c r="F70" s="208">
        <f>'Physical Supply by HUC 8'!AD67</f>
        <v>12315.599</v>
      </c>
      <c r="G70" s="72">
        <f>'Physical Supply by HUC 8'!AR67</f>
        <v>59140.230845000006</v>
      </c>
      <c r="H70" s="57">
        <f>SUM('Water Use Current M&amp;I'!G235,'Water Use Current M&amp;I'!AC149,'Water Use Current M&amp;I'!AQ230)</f>
        <v>67.598181273168848</v>
      </c>
      <c r="I70" s="208">
        <f>'Water Use Current Ag'!R99</f>
        <v>20024.029874019252</v>
      </c>
      <c r="J70" s="72">
        <f>'Water Use Current Thermo'!BJ71</f>
        <v>0</v>
      </c>
      <c r="K70" s="107">
        <v>0</v>
      </c>
      <c r="L70" s="57">
        <f>SUM('Water Use Future M&amp;I'!O280,'Water Use Future M&amp;I'!AC209)</f>
        <v>84.885558143060024</v>
      </c>
      <c r="M70" s="72">
        <f>'Water Use Future Agriculture'!O93</f>
        <v>20149.572581308097</v>
      </c>
      <c r="N70" s="107">
        <f>Recharge!B67</f>
        <v>101044</v>
      </c>
      <c r="O70" s="107">
        <f>Storage!H68</f>
        <v>0</v>
      </c>
      <c r="P70" s="107" t="e">
        <f>Species!#REF!</f>
        <v>#REF!</v>
      </c>
      <c r="Q70" s="57">
        <f>'Available Water'!Q79</f>
        <v>4533.6945312500002</v>
      </c>
      <c r="R70" s="208">
        <f>'Available Water'!R79</f>
        <v>9936.8042968749996</v>
      </c>
      <c r="S70" s="72">
        <f>'Available Water'!S79</f>
        <v>22590.986718750002</v>
      </c>
    </row>
    <row r="71" spans="1:19" x14ac:dyDescent="0.3">
      <c r="A71" s="54">
        <v>14040107</v>
      </c>
      <c r="B71" s="209">
        <v>9225000</v>
      </c>
      <c r="C71" s="208">
        <f>'Physical Supply by HUC 8'!X68</f>
        <v>0</v>
      </c>
      <c r="D71" s="208">
        <f>'Physical Supply by HUC 8'!Z68</f>
        <v>0</v>
      </c>
      <c r="E71" s="208">
        <f>'Physical Supply by HUC 8'!AB68</f>
        <v>434.66820000000001</v>
      </c>
      <c r="F71" s="208">
        <f>'Physical Supply by HUC 8'!AD68</f>
        <v>7244.47</v>
      </c>
      <c r="G71" s="72">
        <f>'Physical Supply by HUC 8'!AR68</f>
        <v>218124.47167699999</v>
      </c>
      <c r="H71" s="57">
        <f>SUM('Water Use Current M&amp;I'!G236,'Water Use Current M&amp;I'!AC150,'Water Use Current M&amp;I'!AQ231)</f>
        <v>5303.2384751413738</v>
      </c>
      <c r="I71" s="208">
        <f>'Water Use Current Ag'!R100</f>
        <v>99248.813210517779</v>
      </c>
      <c r="J71" s="72">
        <f>'Water Use Current Thermo'!BJ72</f>
        <v>468.41412537000002</v>
      </c>
      <c r="K71" s="107">
        <v>0</v>
      </c>
      <c r="L71" s="57">
        <f>SUM('Water Use Future M&amp;I'!O281,'Water Use Future M&amp;I'!AC210)</f>
        <v>9122.2866627823441</v>
      </c>
      <c r="M71" s="72">
        <f>'Water Use Future Agriculture'!O94</f>
        <v>99857.163252278347</v>
      </c>
      <c r="N71" s="107">
        <f>Recharge!B68</f>
        <v>368166</v>
      </c>
      <c r="O71" s="107">
        <f>Storage!H69</f>
        <v>244758</v>
      </c>
      <c r="P71" s="107" t="e">
        <f>Species!#REF!</f>
        <v>#REF!</v>
      </c>
      <c r="Q71" s="57">
        <f>'Available Water'!Q80</f>
        <v>2566.8175781250002</v>
      </c>
      <c r="R71" s="208">
        <f>'Available Water'!R80</f>
        <v>9698.0171874999996</v>
      </c>
      <c r="S71" s="72">
        <f>'Available Water'!S80</f>
        <v>22459.030468749999</v>
      </c>
    </row>
    <row r="72" spans="1:19" x14ac:dyDescent="0.3">
      <c r="A72" s="54">
        <v>14040108</v>
      </c>
      <c r="B72" s="209">
        <v>9222400</v>
      </c>
      <c r="C72" s="208">
        <f>'Physical Supply by HUC 8'!X69</f>
        <v>0</v>
      </c>
      <c r="D72" s="208">
        <f>'Physical Supply by HUC 8'!Z69</f>
        <v>106.493709</v>
      </c>
      <c r="E72" s="208">
        <f>'Physical Supply by HUC 8'!AB69</f>
        <v>796.89170000000001</v>
      </c>
      <c r="F72" s="208">
        <f>'Physical Supply by HUC 8'!AD69</f>
        <v>1956.0069000000001</v>
      </c>
      <c r="G72" s="72">
        <f>'Physical Supply by HUC 8'!AR69</f>
        <v>26148.914464999998</v>
      </c>
      <c r="H72" s="57">
        <f>SUM('Water Use Current M&amp;I'!G237,'Water Use Current M&amp;I'!AC151,'Water Use Current M&amp;I'!AQ232)</f>
        <v>10.586263021588801</v>
      </c>
      <c r="I72" s="208">
        <f>'Water Use Current Ag'!R101</f>
        <v>4097.4631313789669</v>
      </c>
      <c r="J72" s="72">
        <f>'Water Use Current Thermo'!BJ73</f>
        <v>10785.103787609998</v>
      </c>
      <c r="K72" s="107">
        <v>0</v>
      </c>
      <c r="L72" s="57">
        <f>SUM('Water Use Future M&amp;I'!O282,'Water Use Future M&amp;I'!AC211)</f>
        <v>11.016047204089201</v>
      </c>
      <c r="M72" s="72">
        <f>'Water Use Future Agriculture'!O95</f>
        <v>4126.8774365586678</v>
      </c>
      <c r="N72" s="107">
        <f>Recharge!B69</f>
        <v>62611</v>
      </c>
      <c r="O72" s="107">
        <f>Storage!H70</f>
        <v>10214</v>
      </c>
      <c r="P72" s="107" t="e">
        <f>Species!#REF!</f>
        <v>#REF!</v>
      </c>
      <c r="Q72" s="57">
        <f>'Available Water'!Q81</f>
        <v>1111.2710937500001</v>
      </c>
      <c r="R72" s="208">
        <f>'Available Water'!R81</f>
        <v>4724.1488281250004</v>
      </c>
      <c r="S72" s="72">
        <f>'Available Water'!S81</f>
        <v>11119.999218750001</v>
      </c>
    </row>
    <row r="73" spans="1:19" x14ac:dyDescent="0.3">
      <c r="A73" s="54">
        <v>14040109</v>
      </c>
      <c r="B73" s="209">
        <v>9235300</v>
      </c>
      <c r="C73" s="208">
        <f>'Physical Supply by HUC 8'!X70</f>
        <v>0</v>
      </c>
      <c r="D73" s="208">
        <f>'Physical Supply by HUC 8'!Z70</f>
        <v>0</v>
      </c>
      <c r="E73" s="208">
        <f>'Physical Supply by HUC 8'!AB70</f>
        <v>7.2444699999999997</v>
      </c>
      <c r="F73" s="208">
        <f>'Physical Supply by HUC 8'!AD70</f>
        <v>246.31198000000001</v>
      </c>
      <c r="G73" s="72">
        <f>'Physical Supply by HUC 8'!AR70</f>
        <v>2339.9638100000002</v>
      </c>
      <c r="H73" s="57">
        <f>SUM('Water Use Current M&amp;I'!G238,'Water Use Current M&amp;I'!AC152,'Water Use Current M&amp;I'!AQ233)</f>
        <v>0.12094449504236998</v>
      </c>
      <c r="I73" s="208">
        <f>'Water Use Current Ag'!R102</f>
        <v>689.9824984959937</v>
      </c>
      <c r="J73" s="72">
        <f>'Water Use Current Thermo'!BJ74</f>
        <v>0</v>
      </c>
      <c r="K73" s="107">
        <v>0</v>
      </c>
      <c r="L73" s="57">
        <f>SUM('Water Use Future M&amp;I'!O283,'Water Use Future M&amp;I'!AC212)</f>
        <v>0.15868301531121001</v>
      </c>
      <c r="M73" s="72">
        <f>'Water Use Future Agriculture'!O96</f>
        <v>696.77015812199795</v>
      </c>
      <c r="N73" s="107">
        <f>Recharge!B70</f>
        <v>12350</v>
      </c>
      <c r="O73" s="107">
        <f>Storage!H71</f>
        <v>698</v>
      </c>
      <c r="P73" s="107" t="e">
        <f>Species!#REF!</f>
        <v>#REF!</v>
      </c>
      <c r="Q73" s="57">
        <f>'Available Water'!Q82</f>
        <v>0</v>
      </c>
      <c r="R73" s="208">
        <f>'Available Water'!R82</f>
        <v>0</v>
      </c>
      <c r="S73" s="72">
        <f>'Available Water'!S82</f>
        <v>0</v>
      </c>
    </row>
    <row r="74" spans="1:19" x14ac:dyDescent="0.3">
      <c r="A74" s="54">
        <v>14040200</v>
      </c>
      <c r="B74" s="209">
        <v>9216527</v>
      </c>
      <c r="C74" s="208">
        <f>'Physical Supply by HUC 8'!X71</f>
        <v>0</v>
      </c>
      <c r="D74" s="208">
        <f>'Physical Supply by HUC 8'!Z71</f>
        <v>0</v>
      </c>
      <c r="E74" s="208">
        <f>'Physical Supply by HUC 8'!AB71</f>
        <v>0</v>
      </c>
      <c r="F74" s="208">
        <f>'Physical Supply by HUC 8'!AD71</f>
        <v>0</v>
      </c>
      <c r="G74" s="72">
        <f>'Physical Supply by HUC 8'!AR71</f>
        <v>1301.831259</v>
      </c>
      <c r="H74" s="57">
        <f>SUM('Water Use Current M&amp;I'!G239,'Water Use Current M&amp;I'!AC153,'Water Use Current M&amp;I'!AQ234)</f>
        <v>91.090578028212548</v>
      </c>
      <c r="I74" s="208">
        <f>'Water Use Current Ag'!R103</f>
        <v>326.57256304030801</v>
      </c>
      <c r="J74" s="72">
        <f>'Water Use Current Thermo'!BJ75</f>
        <v>0</v>
      </c>
      <c r="K74" s="107">
        <v>0</v>
      </c>
      <c r="L74" s="57">
        <f>SUM('Water Use Future M&amp;I'!O284,'Water Use Future M&amp;I'!AC213)</f>
        <v>113.53542600463203</v>
      </c>
      <c r="M74" s="72">
        <f>'Water Use Future Agriculture'!O97</f>
        <v>347.89758681052945</v>
      </c>
      <c r="N74" s="107">
        <f>Recharge!B71</f>
        <v>95480</v>
      </c>
      <c r="O74" s="107">
        <f>Storage!H72</f>
        <v>18840</v>
      </c>
      <c r="P74" s="107" t="e">
        <f>Species!#REF!</f>
        <v>#REF!</v>
      </c>
      <c r="Q74" s="57">
        <f>'Available Water'!Q83</f>
        <v>0</v>
      </c>
      <c r="R74" s="208">
        <f>'Available Water'!R83</f>
        <v>0</v>
      </c>
      <c r="S74" s="72">
        <f>'Available Water'!S83</f>
        <v>0</v>
      </c>
    </row>
    <row r="75" spans="1:19" x14ac:dyDescent="0.3">
      <c r="A75" s="54">
        <v>14050003</v>
      </c>
      <c r="B75" s="209">
        <v>9257000</v>
      </c>
      <c r="C75" s="208">
        <f>'Physical Supply by HUC 8'!X72</f>
        <v>166.62281000000002</v>
      </c>
      <c r="D75" s="208">
        <f>'Physical Supply by HUC 8'!Z72</f>
        <v>1086.6704999999999</v>
      </c>
      <c r="E75" s="208">
        <f>'Physical Supply by HUC 8'!AB72</f>
        <v>2897.788</v>
      </c>
      <c r="F75" s="208">
        <f>'Physical Supply by HUC 8'!AD72</f>
        <v>13040.046</v>
      </c>
      <c r="G75" s="72">
        <f>'Physical Supply by HUC 8'!AR72</f>
        <v>430484.51857499999</v>
      </c>
      <c r="H75" s="57">
        <f>SUM('Water Use Current M&amp;I'!G240,'Water Use Current M&amp;I'!AC154,'Water Use Current M&amp;I'!AQ235)</f>
        <v>200.1417652382691</v>
      </c>
      <c r="I75" s="208">
        <f>'Water Use Current Ag'!R104</f>
        <v>17999.300478100515</v>
      </c>
      <c r="J75" s="72">
        <f>'Water Use Current Thermo'!BJ76</f>
        <v>0</v>
      </c>
      <c r="K75" s="107">
        <v>0</v>
      </c>
      <c r="L75" s="57">
        <f>SUM('Water Use Future M&amp;I'!O285,'Water Use Future M&amp;I'!AC214)</f>
        <v>188.86608097596311</v>
      </c>
      <c r="M75" s="72">
        <f>'Water Use Future Agriculture'!O98</f>
        <v>18114.155247463212</v>
      </c>
      <c r="N75" s="107">
        <f>Recharge!B72</f>
        <v>142218</v>
      </c>
      <c r="O75" s="107">
        <f>Storage!H73</f>
        <v>23319</v>
      </c>
      <c r="P75" s="107" t="e">
        <f>Species!#REF!</f>
        <v>#REF!</v>
      </c>
      <c r="Q75" s="57">
        <f>'Available Water'!Q84</f>
        <v>34009.613671874999</v>
      </c>
      <c r="R75" s="208">
        <f>'Available Water'!R84</f>
        <v>77995.733593750003</v>
      </c>
      <c r="S75" s="72">
        <f>'Available Water'!S84</f>
        <v>123078.35625</v>
      </c>
    </row>
    <row r="76" spans="1:19" x14ac:dyDescent="0.3">
      <c r="A76" s="54">
        <v>14050004</v>
      </c>
      <c r="B76" s="209">
        <v>9259000</v>
      </c>
      <c r="C76" s="208">
        <f>'Physical Supply by HUC 8'!X73</f>
        <v>76.791381999999999</v>
      </c>
      <c r="D76" s="208">
        <f>'Physical Supply by HUC 8'!Z73</f>
        <v>188.35622000000001</v>
      </c>
      <c r="E76" s="208">
        <f>'Physical Supply by HUC 8'!AB73</f>
        <v>289.77879999999999</v>
      </c>
      <c r="F76" s="208">
        <f>'Physical Supply by HUC 8'!AD73</f>
        <v>383.95690999999999</v>
      </c>
      <c r="G76" s="72">
        <f>'Physical Supply by HUC 8'!AR73</f>
        <v>10692.113273000001</v>
      </c>
      <c r="H76" s="57">
        <f>SUM('Water Use Current M&amp;I'!G241,'Water Use Current M&amp;I'!AC155,'Water Use Current M&amp;I'!AQ236)</f>
        <v>14.735514120603952</v>
      </c>
      <c r="I76" s="208">
        <f>'Water Use Current Ag'!R105</f>
        <v>2265.0266396519523</v>
      </c>
      <c r="J76" s="72">
        <f>'Water Use Current Thermo'!BJ77</f>
        <v>0</v>
      </c>
      <c r="K76" s="107">
        <v>0</v>
      </c>
      <c r="L76" s="57">
        <f>SUM('Water Use Future M&amp;I'!O286,'Water Use Future M&amp;I'!AC215)</f>
        <v>13.813171955081799</v>
      </c>
      <c r="M76" s="72">
        <f>'Water Use Future Agriculture'!O99</f>
        <v>2283.6983223645789</v>
      </c>
      <c r="N76" s="107">
        <f>Recharge!B73</f>
        <v>25550</v>
      </c>
      <c r="O76" s="107">
        <f>Storage!H74</f>
        <v>1178</v>
      </c>
      <c r="P76" s="107" t="e">
        <f>Species!#REF!</f>
        <v>#REF!</v>
      </c>
      <c r="Q76" s="57">
        <f>'Available Water'!Q85</f>
        <v>1461.10859375</v>
      </c>
      <c r="R76" s="208">
        <f>'Available Water'!R85</f>
        <v>2641.4265625000003</v>
      </c>
      <c r="S76" s="72">
        <f>'Available Water'!S85</f>
        <v>2641.4265625000003</v>
      </c>
    </row>
    <row r="77" spans="1:19" x14ac:dyDescent="0.3">
      <c r="A77" s="54">
        <v>16010101</v>
      </c>
      <c r="B77" s="209">
        <v>10020500</v>
      </c>
      <c r="C77" s="208">
        <f>'Physical Supply by HUC 8'!X74</f>
        <v>0</v>
      </c>
      <c r="D77" s="208">
        <f>'Physical Supply by HUC 8'!Z74</f>
        <v>0</v>
      </c>
      <c r="E77" s="208">
        <f>'Physical Supply by HUC 8'!AB74</f>
        <v>724.447</v>
      </c>
      <c r="F77" s="208">
        <f>'Physical Supply by HUC 8'!AD74</f>
        <v>7027.1358999999993</v>
      </c>
      <c r="G77" s="72">
        <f>'Physical Supply by HUC 8'!AR74</f>
        <v>145101.66297100001</v>
      </c>
      <c r="H77" s="57">
        <f>SUM('Water Use Current M&amp;I'!K248,'Water Use Current M&amp;I'!AC167,'Water Use Current M&amp;I'!AP240)</f>
        <v>5441.8268175900039</v>
      </c>
      <c r="I77" s="208">
        <f>'Water Use Current Ag'!I109</f>
        <v>62973.668946514947</v>
      </c>
      <c r="J77" s="72">
        <f>'Water Use Current Thermo'!BJ78</f>
        <v>0</v>
      </c>
      <c r="K77" s="107">
        <v>0</v>
      </c>
      <c r="L77" s="57">
        <f>SUM('Water Use Future M&amp;I'!J298,'Water Use Future M&amp;I'!V219)</f>
        <v>4229.3599888012059</v>
      </c>
      <c r="M77" s="72">
        <f>'Water Use Future Agriculture'!L103</f>
        <v>62769.636983199976</v>
      </c>
      <c r="N77" s="107">
        <f>Recharge!B74</f>
        <v>127897</v>
      </c>
      <c r="O77" s="107">
        <f>Storage!H75</f>
        <v>80500</v>
      </c>
      <c r="P77" s="107" t="e">
        <f>Species!#REF!</f>
        <v>#REF!</v>
      </c>
      <c r="Q77" s="57">
        <f>'Available Water'!E90</f>
        <v>0</v>
      </c>
      <c r="R77" s="208">
        <f>'Available Water'!F90</f>
        <v>0</v>
      </c>
      <c r="S77" s="72">
        <f>'Available Water'!G90</f>
        <v>0</v>
      </c>
    </row>
    <row r="78" spans="1:19" x14ac:dyDescent="0.3">
      <c r="A78" s="54">
        <v>16010102</v>
      </c>
      <c r="B78" s="209">
        <v>10038000</v>
      </c>
      <c r="C78" s="208">
        <f>'Physical Supply by HUC 8'!X75</f>
        <v>50711.29</v>
      </c>
      <c r="D78" s="208">
        <f>'Physical Supply by HUC 8'!Z75</f>
        <v>65200.23</v>
      </c>
      <c r="E78" s="208">
        <f>'Physical Supply by HUC 8'!AB75</f>
        <v>76791.381999999998</v>
      </c>
      <c r="F78" s="208">
        <f>'Physical Supply by HUC 8'!AD75</f>
        <v>95627.004000000001</v>
      </c>
      <c r="G78" s="72">
        <f>'Physical Supply by HUC 8'!AR75</f>
        <v>306392.54305099999</v>
      </c>
      <c r="H78" s="57">
        <f>SUM('Water Use Current M&amp;I'!K247,'Water Use Current M&amp;I'!AC166,'Water Use Current M&amp;I'!AP241)</f>
        <v>951.67996619186113</v>
      </c>
      <c r="I78" s="208">
        <f>'Water Use Current Ag'!I110</f>
        <v>31754.331053485053</v>
      </c>
      <c r="J78" s="72">
        <f>'Water Use Current Thermo'!BJ79</f>
        <v>0</v>
      </c>
      <c r="K78" s="107">
        <v>0</v>
      </c>
      <c r="L78" s="57">
        <f>SUM('Water Use Future M&amp;I'!J297,'Water Use Future M&amp;I'!V220)</f>
        <v>531.64001119879401</v>
      </c>
      <c r="M78" s="72">
        <f>'Water Use Future Agriculture'!L104</f>
        <v>31650.363016800013</v>
      </c>
      <c r="N78" s="107">
        <f>Recharge!B75</f>
        <v>195660</v>
      </c>
      <c r="O78" s="107">
        <f>Storage!H76</f>
        <v>119</v>
      </c>
      <c r="P78" s="107" t="e">
        <f>Species!#REF!</f>
        <v>#REF!</v>
      </c>
      <c r="Q78" s="57">
        <f>'Available Water'!E91</f>
        <v>0</v>
      </c>
      <c r="R78" s="208">
        <f>'Available Water'!F91</f>
        <v>0</v>
      </c>
      <c r="S78" s="72">
        <f>'Available Water'!G91</f>
        <v>0</v>
      </c>
    </row>
    <row r="79" spans="1:19" x14ac:dyDescent="0.3">
      <c r="A79" s="54">
        <v>16020101</v>
      </c>
      <c r="B79" s="209"/>
      <c r="C79" s="208">
        <f>'Physical Supply by HUC 8'!X76</f>
        <v>0</v>
      </c>
      <c r="D79" s="208">
        <f>'Physical Supply by HUC 8'!Z76</f>
        <v>0</v>
      </c>
      <c r="E79" s="208">
        <f>'Physical Supply by HUC 8'!AB76</f>
        <v>0</v>
      </c>
      <c r="F79" s="208">
        <f>'Physical Supply by HUC 8'!AD76</f>
        <v>0</v>
      </c>
      <c r="G79" s="72">
        <f>'Physical Supply by HUC 8'!AR76</f>
        <v>0</v>
      </c>
      <c r="H79" s="57">
        <v>0</v>
      </c>
      <c r="I79" s="208">
        <v>0</v>
      </c>
      <c r="J79" s="72">
        <v>0</v>
      </c>
      <c r="K79" s="107">
        <v>0</v>
      </c>
      <c r="L79" s="57">
        <v>0</v>
      </c>
      <c r="M79" s="72">
        <v>0</v>
      </c>
      <c r="N79" s="107">
        <f>Recharge!B76</f>
        <v>1285</v>
      </c>
      <c r="O79" s="107">
        <f>Storage!H77</f>
        <v>0</v>
      </c>
      <c r="P79" s="107" t="e">
        <f>Species!#REF!</f>
        <v>#REF!</v>
      </c>
      <c r="Q79" s="57">
        <v>0</v>
      </c>
      <c r="R79" s="208">
        <v>0</v>
      </c>
      <c r="S79" s="72">
        <v>0</v>
      </c>
    </row>
    <row r="80" spans="1:19" x14ac:dyDescent="0.3">
      <c r="A80" s="54">
        <v>17040101</v>
      </c>
      <c r="B80" s="209">
        <v>13013650</v>
      </c>
      <c r="C80" s="208">
        <f>'Physical Supply by HUC 8'!X77</f>
        <v>478135.02</v>
      </c>
      <c r="D80" s="208">
        <f>'Physical Supply by HUC 8'!Z77</f>
        <v>521601.84</v>
      </c>
      <c r="E80" s="208">
        <f>'Physical Supply by HUC 8'!AB77</f>
        <v>559055.74990000005</v>
      </c>
      <c r="F80" s="208">
        <f>'Physical Supply by HUC 8'!AD77</f>
        <v>659971.21699999995</v>
      </c>
      <c r="G80" s="72">
        <f>'Physical Supply by HUC 8'!AR77</f>
        <v>2339735.609195</v>
      </c>
      <c r="H80" s="57">
        <f>SUM('Water Use Current M&amp;I'!P65,'Water Use Current M&amp;I'!AF35,'Water Use Current M&amp;I'!AR48)</f>
        <v>64.121092713997484</v>
      </c>
      <c r="I80" s="208">
        <f>'Water Use Current Ag'!E26</f>
        <v>8029</v>
      </c>
      <c r="J80" s="72">
        <f>'Water Use Current Thermo'!BJ81</f>
        <v>0</v>
      </c>
      <c r="K80" s="107">
        <f>'Current Groundwater Pumping'!L20</f>
        <v>5.0392509319856966</v>
      </c>
      <c r="L80" s="57">
        <f>SUM('Water Use Future M&amp;I'!J27,'Water Use Future M&amp;I'!U27)</f>
        <v>5.2830197957372356</v>
      </c>
      <c r="M80" s="72">
        <f>'Water Use Future Agriculture'!F27</f>
        <v>8423.4961430000003</v>
      </c>
      <c r="N80" s="107">
        <f>Recharge!B77</f>
        <v>1585699</v>
      </c>
      <c r="O80" s="107">
        <f>Storage!H78</f>
        <v>848040</v>
      </c>
      <c r="P80" s="107" t="e">
        <f>Species!#REF!</f>
        <v>#REF!</v>
      </c>
      <c r="Q80" s="57">
        <f>'Available Water'!Q29</f>
        <v>32135.641225909254</v>
      </c>
      <c r="R80" s="208">
        <f>'Available Water'!R29</f>
        <v>61350.793299876728</v>
      </c>
      <c r="S80" s="72">
        <f>'Available Water'!S29</f>
        <v>93953.096808593036</v>
      </c>
    </row>
    <row r="81" spans="1:19" x14ac:dyDescent="0.3">
      <c r="A81" s="54">
        <v>17040102</v>
      </c>
      <c r="B81" s="209">
        <v>13015000</v>
      </c>
      <c r="C81" s="208">
        <f>'Physical Supply by HUC 8'!X78</f>
        <v>0</v>
      </c>
      <c r="D81" s="208">
        <f>'Physical Supply by HUC 8'!Z78</f>
        <v>688.22465</v>
      </c>
      <c r="E81" s="208">
        <f>'Physical Supply by HUC 8'!AB78</f>
        <v>3716.41311</v>
      </c>
      <c r="F81" s="208">
        <f>'Physical Supply by HUC 8'!AD78</f>
        <v>18835.621999999999</v>
      </c>
      <c r="G81" s="72">
        <f>'Physical Supply by HUC 8'!AR78</f>
        <v>291388.52123399999</v>
      </c>
      <c r="H81" s="57">
        <f>SUM('Water Use Current M&amp;I'!P66,'Water Use Current M&amp;I'!AF36,'Water Use Current M&amp;I'!AR49)</f>
        <v>24.059005819956951</v>
      </c>
      <c r="I81" s="208">
        <f>'Water Use Current Ag'!E27</f>
        <v>0</v>
      </c>
      <c r="J81" s="72">
        <f>'Water Use Current Thermo'!BJ82</f>
        <v>0</v>
      </c>
      <c r="K81" s="107">
        <v>0</v>
      </c>
      <c r="L81" s="57">
        <f>SUM('Water Use Future M&amp;I'!J28,'Water Use Future M&amp;I'!U28)</f>
        <v>19.018871264035855</v>
      </c>
      <c r="M81" s="72">
        <f>'Water Use Future Agriculture'!F28</f>
        <v>0</v>
      </c>
      <c r="N81" s="107">
        <f>Recharge!B78</f>
        <v>380971</v>
      </c>
      <c r="O81" s="107">
        <f>Storage!H79</f>
        <v>0</v>
      </c>
      <c r="P81" s="107" t="e">
        <f>Species!#REF!</f>
        <v>#REF!</v>
      </c>
      <c r="Q81" s="57">
        <f>'Available Water'!Q30</f>
        <v>7118.4854417683164</v>
      </c>
      <c r="R81" s="208">
        <f>'Available Water'!R30</f>
        <v>11834.7763392453</v>
      </c>
      <c r="S81" s="72">
        <f>'Available Water'!S30</f>
        <v>16936.310023894566</v>
      </c>
    </row>
    <row r="82" spans="1:19" x14ac:dyDescent="0.3">
      <c r="A82" s="54">
        <v>17040103</v>
      </c>
      <c r="B82" s="209">
        <v>13023500</v>
      </c>
      <c r="C82" s="208">
        <f>'Physical Supply by HUC 8'!X79</f>
        <v>873755.52669999993</v>
      </c>
      <c r="D82" s="208">
        <f>'Physical Supply by HUC 8'!Z79</f>
        <v>985247.92</v>
      </c>
      <c r="E82" s="208">
        <f>'Physical Supply by HUC 8'!AB79</f>
        <v>1043203.68</v>
      </c>
      <c r="F82" s="208">
        <f>'Physical Supply by HUC 8'!AD79</f>
        <v>1159115.2</v>
      </c>
      <c r="G82" s="72">
        <f>'Physical Supply by HUC 8'!AR79</f>
        <v>3904372.333044</v>
      </c>
      <c r="H82" s="57">
        <f>SUM('Water Use Current M&amp;I'!P67,'Water Use Current M&amp;I'!AF37,'Water Use Current M&amp;I'!AR50)</f>
        <v>5133.2647422280352</v>
      </c>
      <c r="I82" s="208">
        <f>'Water Use Current Ag'!E28</f>
        <v>29577</v>
      </c>
      <c r="J82" s="72">
        <f>'Water Use Current Thermo'!BJ83</f>
        <v>0</v>
      </c>
      <c r="K82" s="107">
        <v>0</v>
      </c>
      <c r="L82" s="57">
        <f>SUM('Water Use Future M&amp;I'!J29,'Water Use Future M&amp;I'!U29)</f>
        <v>6736.9834423390239</v>
      </c>
      <c r="M82" s="72">
        <f>'Water Use Future Agriculture'!F29</f>
        <v>31030.23358</v>
      </c>
      <c r="N82" s="107">
        <f>Recharge!B79</f>
        <v>1087798</v>
      </c>
      <c r="O82" s="107">
        <f>Storage!H80</f>
        <v>411</v>
      </c>
      <c r="P82" s="107" t="e">
        <f>Species!#REF!</f>
        <v>#REF!</v>
      </c>
      <c r="Q82" s="57">
        <f>'Available Water'!Q31</f>
        <v>56452.848829549497</v>
      </c>
      <c r="R82" s="208">
        <f>'Available Water'!R31</f>
        <v>101250.14502776062</v>
      </c>
      <c r="S82" s="72">
        <f>'Available Water'!S31</f>
        <v>151299.68440739388</v>
      </c>
    </row>
    <row r="83" spans="1:19" x14ac:dyDescent="0.3">
      <c r="A83" s="54">
        <v>17040104</v>
      </c>
      <c r="B83" s="209">
        <v>13030000</v>
      </c>
      <c r="C83" s="208">
        <f>'Physical Supply by HUC 8'!X80</f>
        <v>0</v>
      </c>
      <c r="D83" s="208">
        <f>'Physical Supply by HUC 8'!Z80</f>
        <v>0</v>
      </c>
      <c r="E83" s="208">
        <f>'Physical Supply by HUC 8'!AB80</f>
        <v>0</v>
      </c>
      <c r="F83" s="208">
        <f>'Physical Supply by HUC 8'!AD80</f>
        <v>0</v>
      </c>
      <c r="G83" s="72">
        <f>'Physical Supply by HUC 8'!AR80</f>
        <v>128227.11900000001</v>
      </c>
      <c r="H83" s="57">
        <f>SUM('Water Use Current M&amp;I'!P68,'Water Use Current M&amp;I'!AF38,'Water Use Current M&amp;I'!AR51)</f>
        <v>9.1272969386634593</v>
      </c>
      <c r="I83" s="208">
        <f>'Water Use Current Ag'!E29</f>
        <v>0</v>
      </c>
      <c r="J83" s="72">
        <f>'Water Use Current Thermo'!BJ84</f>
        <v>0</v>
      </c>
      <c r="K83" s="107">
        <v>0</v>
      </c>
      <c r="L83" s="57">
        <f>SUM('Water Use Future M&amp;I'!J30,'Water Use Future M&amp;I'!U30)</f>
        <v>0</v>
      </c>
      <c r="M83" s="72">
        <f>'Water Use Future Agriculture'!F30</f>
        <v>0</v>
      </c>
      <c r="N83" s="107">
        <f>Recharge!B80</f>
        <v>55011</v>
      </c>
      <c r="O83" s="107">
        <f>Storage!H81</f>
        <v>0</v>
      </c>
      <c r="P83" s="107" t="e">
        <f>Species!#REF!</f>
        <v>#REF!</v>
      </c>
      <c r="Q83" s="57">
        <f>'Available Water'!Q32</f>
        <v>0</v>
      </c>
      <c r="R83" s="208">
        <f>'Available Water'!R32</f>
        <v>0</v>
      </c>
      <c r="S83" s="72">
        <f>'Available Water'!S32</f>
        <v>0</v>
      </c>
    </row>
    <row r="84" spans="1:19" x14ac:dyDescent="0.3">
      <c r="A84" s="54">
        <v>17040105</v>
      </c>
      <c r="B84" s="209">
        <v>13027500</v>
      </c>
      <c r="C84" s="208">
        <f>'Physical Supply by HUC 8'!X81</f>
        <v>212987.41800000001</v>
      </c>
      <c r="D84" s="208">
        <f>'Physical Supply by HUC 8'!Z81</f>
        <v>249209.76800000001</v>
      </c>
      <c r="E84" s="208">
        <f>'Physical Supply by HUC 8'!AB81</f>
        <v>269494.28399999999</v>
      </c>
      <c r="F84" s="208">
        <f>'Physical Supply by HUC 8'!AD81</f>
        <v>304992.18699999998</v>
      </c>
      <c r="G84" s="72">
        <f>'Physical Supply by HUC 8'!AR81</f>
        <v>553942.60297400004</v>
      </c>
      <c r="H84" s="57">
        <f>SUM('Water Use Current M&amp;I'!P69,'Water Use Current M&amp;I'!AF39,'Water Use Current M&amp;I'!AR52)</f>
        <v>5836.7759413130843</v>
      </c>
      <c r="I84" s="208">
        <f>'Water Use Current Ag'!E30</f>
        <v>60772</v>
      </c>
      <c r="J84" s="72">
        <f>'Water Use Current Thermo'!BJ85</f>
        <v>0</v>
      </c>
      <c r="K84" s="107">
        <f>'Current Groundwater Pumping'!L21</f>
        <v>3.7282020981835057E-4</v>
      </c>
      <c r="L84" s="57">
        <f>SUM('Water Use Future M&amp;I'!J31,'Water Use Future M&amp;I'!U31)</f>
        <v>5138.2510071042789</v>
      </c>
      <c r="M84" s="72">
        <f>'Water Use Future Agriculture'!F31</f>
        <v>63757.965819999998</v>
      </c>
      <c r="N84" s="107">
        <f>Recharge!B81</f>
        <v>281720</v>
      </c>
      <c r="O84" s="107">
        <f>Storage!H82</f>
        <v>70</v>
      </c>
      <c r="P84" s="107" t="e">
        <f>Species!#REF!</f>
        <v>#REF!</v>
      </c>
      <c r="Q84" s="57">
        <f>'Available Water'!Q33</f>
        <v>6901.1578026304996</v>
      </c>
      <c r="R84" s="208">
        <f>'Available Water'!R33</f>
        <v>16064.404960089629</v>
      </c>
      <c r="S84" s="72">
        <f>'Available Water'!S33</f>
        <v>25266.073425102106</v>
      </c>
    </row>
    <row r="85" spans="1:19" x14ac:dyDescent="0.3">
      <c r="A85" s="54">
        <v>17040202</v>
      </c>
      <c r="B85" s="209"/>
      <c r="C85" s="208">
        <f>'Physical Supply by HUC 8'!X82</f>
        <v>0</v>
      </c>
      <c r="D85" s="208">
        <f>'Physical Supply by HUC 8'!Z82</f>
        <v>0</v>
      </c>
      <c r="E85" s="208">
        <f>'Physical Supply by HUC 8'!AB82</f>
        <v>0</v>
      </c>
      <c r="F85" s="208">
        <f>'Physical Supply by HUC 8'!AD82</f>
        <v>0</v>
      </c>
      <c r="G85" s="72">
        <f>'Physical Supply by HUC 8'!AR82</f>
        <v>0</v>
      </c>
      <c r="H85" s="57">
        <f>SUM('Water Use Current M&amp;I'!P70,'Water Use Current M&amp;I'!AF40,'Water Use Current M&amp;I'!AR53)</f>
        <v>0</v>
      </c>
      <c r="I85" s="208">
        <f>'Water Use Current Ag'!E31</f>
        <v>0</v>
      </c>
      <c r="J85" s="72">
        <f>'Water Use Current Thermo'!BJ86</f>
        <v>0</v>
      </c>
      <c r="K85" s="107">
        <f>'Current Groundwater Pumping'!L22</f>
        <v>0.34059575783314044</v>
      </c>
      <c r="L85" s="57">
        <f>SUM('Water Use Future M&amp;I'!J32,'Water Use Future M&amp;I'!U32)</f>
        <v>0</v>
      </c>
      <c r="M85" s="72">
        <f>'Water Use Future Agriculture'!F32</f>
        <v>0</v>
      </c>
      <c r="N85" s="107">
        <f>Recharge!B82</f>
        <v>21732</v>
      </c>
      <c r="O85" s="107">
        <f>Storage!H83</f>
        <v>0</v>
      </c>
      <c r="P85" s="107">
        <v>-9999</v>
      </c>
      <c r="Q85" s="57">
        <f>'Available Water'!Q34</f>
        <v>0</v>
      </c>
      <c r="R85" s="208">
        <f>'Available Water'!R34</f>
        <v>0</v>
      </c>
      <c r="S85" s="72">
        <f>'Available Water'!S34</f>
        <v>0</v>
      </c>
    </row>
    <row r="86" spans="1:19" x14ac:dyDescent="0.3">
      <c r="A86" s="54">
        <v>17040203</v>
      </c>
      <c r="B86" s="209">
        <v>13046680</v>
      </c>
      <c r="C86" s="208">
        <f>'Physical Supply by HUC 8'!X83</f>
        <v>39844.584999999999</v>
      </c>
      <c r="D86" s="208">
        <f>'Physical Supply by HUC 8'!Z83</f>
        <v>42742.373</v>
      </c>
      <c r="E86" s="208">
        <f>'Physical Supply by HUC 8'!AB83</f>
        <v>44191.267</v>
      </c>
      <c r="F86" s="208">
        <f>'Physical Supply by HUC 8'!AD83</f>
        <v>47089.055</v>
      </c>
      <c r="G86" s="72">
        <f>'Physical Supply by HUC 8'!AR83</f>
        <v>80470.848312999995</v>
      </c>
      <c r="H86" s="57">
        <f>SUM('Water Use Current M&amp;I'!P71,'Water Use Current M&amp;I'!AF41,'Water Use Current M&amp;I'!AR54)</f>
        <v>0</v>
      </c>
      <c r="I86" s="208">
        <f>'Water Use Current Ag'!E32</f>
        <v>0</v>
      </c>
      <c r="J86" s="72">
        <f>'Water Use Current Thermo'!BJ87</f>
        <v>0</v>
      </c>
      <c r="K86" s="107">
        <f>'Current Groundwater Pumping'!L23</f>
        <v>4.7221767337368377</v>
      </c>
      <c r="L86" s="57">
        <f>SUM('Water Use Future M&amp;I'!J33,'Water Use Future M&amp;I'!U33)</f>
        <v>0</v>
      </c>
      <c r="M86" s="72">
        <f>'Water Use Future Agriculture'!F33</f>
        <v>0</v>
      </c>
      <c r="N86" s="107">
        <f>Recharge!B83</f>
        <v>299572</v>
      </c>
      <c r="O86" s="107">
        <f>Storage!H84</f>
        <v>16575</v>
      </c>
      <c r="P86" s="107">
        <v>-9999</v>
      </c>
      <c r="Q86" s="57">
        <f>'Available Water'!Q35</f>
        <v>0</v>
      </c>
      <c r="R86" s="208">
        <f>'Available Water'!R35</f>
        <v>0</v>
      </c>
      <c r="S86" s="72">
        <f>'Available Water'!S35</f>
        <v>0</v>
      </c>
    </row>
    <row r="87" spans="1:19" ht="15" thickBot="1" x14ac:dyDescent="0.35">
      <c r="A87" s="52">
        <v>17040204</v>
      </c>
      <c r="B87" s="51">
        <v>13051500</v>
      </c>
      <c r="C87" s="74">
        <f>'Physical Supply by HUC 8'!X84</f>
        <v>4708.9054999999998</v>
      </c>
      <c r="D87" s="74">
        <f>'Physical Supply by HUC 8'!Z84</f>
        <v>5940.4653999999991</v>
      </c>
      <c r="E87" s="74">
        <f>'Physical Supply by HUC 8'!AB84</f>
        <v>6302.6888999999992</v>
      </c>
      <c r="F87" s="74">
        <f>'Physical Supply by HUC 8'!AD84</f>
        <v>7244.47</v>
      </c>
      <c r="G87" s="75">
        <f>'Physical Supply by HUC 8'!AR84</f>
        <v>83001.341683999999</v>
      </c>
      <c r="H87" s="73">
        <f>SUM('Water Use Current M&amp;I'!P72,'Water Use Current M&amp;I'!AF42,'Water Use Current M&amp;I'!AR55)</f>
        <v>379.70365096750351</v>
      </c>
      <c r="I87" s="74">
        <f>'Water Use Current Ag'!E33</f>
        <v>4036</v>
      </c>
      <c r="J87" s="75">
        <f>'Water Use Current Thermo'!BJ88</f>
        <v>0</v>
      </c>
      <c r="K87" s="108">
        <f>'Current Groundwater Pumping'!L24</f>
        <v>1.8109173019324722</v>
      </c>
      <c r="L87" s="73">
        <f>SUM('Water Use Future M&amp;I'!J34,'Water Use Future M&amp;I'!U34)</f>
        <v>562.72965867784319</v>
      </c>
      <c r="M87" s="75">
        <f>'Water Use Future Agriculture'!F34</f>
        <v>4234.304451</v>
      </c>
      <c r="N87" s="108">
        <f>Recharge!B84</f>
        <v>324993</v>
      </c>
      <c r="O87" s="108">
        <f>Storage!H85</f>
        <v>0</v>
      </c>
      <c r="P87" s="108">
        <v>-9999</v>
      </c>
      <c r="Q87" s="73">
        <f>'Available Water'!Q36</f>
        <v>0</v>
      </c>
      <c r="R87" s="74">
        <f>'Available Water'!R36</f>
        <v>0</v>
      </c>
      <c r="S87" s="75">
        <f>'Available Water'!S36</f>
        <v>0</v>
      </c>
    </row>
    <row r="88" spans="1:19" ht="15" thickTop="1" x14ac:dyDescent="0.3"/>
  </sheetData>
  <mergeCells count="8">
    <mergeCell ref="O1:O3"/>
    <mergeCell ref="P1:P3"/>
    <mergeCell ref="Q1:S3"/>
    <mergeCell ref="A1:G3"/>
    <mergeCell ref="H1:J3"/>
    <mergeCell ref="K1:K3"/>
    <mergeCell ref="L1:M3"/>
    <mergeCell ref="N1:N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
  <sheetViews>
    <sheetView topLeftCell="A7" zoomScale="70" zoomScaleNormal="70" workbookViewId="0">
      <selection activeCell="A20" sqref="A20"/>
    </sheetView>
  </sheetViews>
  <sheetFormatPr defaultRowHeight="14.4" x14ac:dyDescent="0.3"/>
  <sheetData>
    <row r="1" spans="1:4" ht="18.600000000000001" thickBot="1" x14ac:dyDescent="0.4">
      <c r="A1" s="647" t="s">
        <v>0</v>
      </c>
      <c r="B1" s="648"/>
      <c r="C1" s="648"/>
      <c r="D1" s="649"/>
    </row>
  </sheetData>
  <mergeCells count="1">
    <mergeCell ref="A1:D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C1"/>
  <sheetViews>
    <sheetView topLeftCell="A49" zoomScale="70" zoomScaleNormal="70" workbookViewId="0">
      <selection activeCell="P86" sqref="P86"/>
    </sheetView>
  </sheetViews>
  <sheetFormatPr defaultRowHeight="14.4" x14ac:dyDescent="0.3"/>
  <sheetData>
    <row r="1" spans="1:3" ht="18.600000000000001" thickBot="1" x14ac:dyDescent="0.4">
      <c r="A1" s="650" t="s">
        <v>1</v>
      </c>
      <c r="B1" s="651"/>
      <c r="C1" s="652"/>
    </row>
  </sheetData>
  <mergeCells count="1">
    <mergeCell ref="A1:C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1"/>
  <sheetViews>
    <sheetView workbookViewId="0">
      <selection activeCell="B4" sqref="B4"/>
    </sheetView>
  </sheetViews>
  <sheetFormatPr defaultRowHeight="14.4" x14ac:dyDescent="0.3"/>
  <sheetData>
    <row r="1" spans="1:3" ht="18.600000000000001" thickBot="1" x14ac:dyDescent="0.4">
      <c r="A1" s="653" t="s">
        <v>2</v>
      </c>
      <c r="B1" s="654"/>
      <c r="C1" s="655"/>
    </row>
  </sheetData>
  <mergeCells count="1">
    <mergeCell ref="A1:C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AR84"/>
  <sheetViews>
    <sheetView topLeftCell="AA1" workbookViewId="0">
      <pane ySplit="1" topLeftCell="A2" activePane="bottomLeft" state="frozen"/>
      <selection pane="bottomLeft" activeCell="A2" sqref="A2:A84"/>
    </sheetView>
  </sheetViews>
  <sheetFormatPr defaultColWidth="8.88671875" defaultRowHeight="14.4" x14ac:dyDescent="0.3"/>
  <cols>
    <col min="1" max="2" width="9" customWidth="1"/>
    <col min="3" max="3" width="51.6640625" customWidth="1"/>
    <col min="4" max="4" width="9.5546875" customWidth="1"/>
    <col min="5" max="5" width="6.33203125" customWidth="1"/>
    <col min="6" max="6" width="11.109375" customWidth="1"/>
    <col min="7" max="7" width="12" customWidth="1"/>
    <col min="8" max="8" width="12.6640625" customWidth="1"/>
    <col min="9" max="9" width="12" customWidth="1"/>
    <col min="10" max="10" width="12.6640625" customWidth="1"/>
    <col min="11" max="11" width="12" customWidth="1"/>
    <col min="12" max="12" width="12.6640625" customWidth="1"/>
    <col min="13" max="13" width="9.88671875" customWidth="1"/>
    <col min="14" max="14" width="6.6640625" customWidth="1"/>
    <col min="15" max="15" width="8" customWidth="1"/>
    <col min="16" max="16" width="10" customWidth="1"/>
    <col min="17" max="17" width="7.109375" customWidth="1"/>
    <col min="18" max="19" width="9" customWidth="1"/>
    <col min="20" max="20" width="6.6640625" customWidth="1"/>
    <col min="21" max="21" width="10" customWidth="1"/>
    <col min="22" max="22" width="5.6640625" customWidth="1"/>
    <col min="23" max="23" width="7" customWidth="1"/>
    <col min="24" max="24" width="9" bestFit="1" customWidth="1"/>
    <col min="25" max="25" width="6" customWidth="1"/>
    <col min="26" max="26" width="10" bestFit="1" customWidth="1"/>
    <col min="27" max="27" width="6" customWidth="1"/>
    <col min="28" max="28" width="10" bestFit="1" customWidth="1"/>
    <col min="29" max="29" width="5" customWidth="1"/>
    <col min="30" max="30" width="8" bestFit="1" customWidth="1"/>
    <col min="31" max="31" width="7" customWidth="1"/>
    <col min="32" max="33" width="6" customWidth="1"/>
    <col min="34" max="34" width="5" customWidth="1"/>
    <col min="35" max="36" width="6" customWidth="1"/>
    <col min="37" max="37" width="7" customWidth="1"/>
    <col min="38" max="39" width="6" customWidth="1"/>
    <col min="40" max="41" width="7" customWidth="1"/>
    <col min="42" max="42" width="6.109375" customWidth="1"/>
    <col min="43" max="43" width="9" customWidth="1"/>
    <col min="44" max="44" width="8.33203125" bestFit="1" customWidth="1"/>
    <col min="45" max="16384" width="8.88671875" style="45"/>
  </cols>
  <sheetData>
    <row r="1" spans="1:44" s="46" customFormat="1" x14ac:dyDescent="0.3">
      <c r="A1" s="1" t="s">
        <v>7</v>
      </c>
      <c r="B1" s="1" t="s">
        <v>8</v>
      </c>
      <c r="C1" s="1" t="s">
        <v>9</v>
      </c>
      <c r="D1" s="1" t="s">
        <v>10</v>
      </c>
      <c r="E1" s="1" t="s">
        <v>11</v>
      </c>
      <c r="F1" s="1" t="s">
        <v>12</v>
      </c>
      <c r="G1" s="1" t="s">
        <v>13</v>
      </c>
      <c r="H1" s="1" t="s">
        <v>14</v>
      </c>
      <c r="I1" s="1" t="s">
        <v>15</v>
      </c>
      <c r="J1" s="1" t="s">
        <v>16</v>
      </c>
      <c r="K1" s="1" t="s">
        <v>17</v>
      </c>
      <c r="L1" s="1" t="s">
        <v>18</v>
      </c>
      <c r="M1" s="1" t="s">
        <v>19</v>
      </c>
      <c r="N1" s="1" t="s">
        <v>20</v>
      </c>
      <c r="O1" s="1" t="s">
        <v>21</v>
      </c>
      <c r="P1" s="1" t="s">
        <v>22</v>
      </c>
      <c r="Q1" s="1" t="s">
        <v>23</v>
      </c>
      <c r="R1" s="1" t="s">
        <v>24</v>
      </c>
      <c r="S1" s="1" t="s">
        <v>25</v>
      </c>
      <c r="T1" s="1" t="s">
        <v>26</v>
      </c>
      <c r="U1" s="1" t="s">
        <v>27</v>
      </c>
      <c r="V1" s="1" t="s">
        <v>28</v>
      </c>
      <c r="W1" s="1" t="s">
        <v>29</v>
      </c>
      <c r="X1" s="41" t="s">
        <v>30</v>
      </c>
      <c r="Y1" s="1" t="s">
        <v>31</v>
      </c>
      <c r="Z1" s="41" t="s">
        <v>32</v>
      </c>
      <c r="AA1" s="1" t="s">
        <v>33</v>
      </c>
      <c r="AB1" s="41" t="s">
        <v>34</v>
      </c>
      <c r="AC1" s="1" t="s">
        <v>35</v>
      </c>
      <c r="AD1" s="41" t="s">
        <v>36</v>
      </c>
      <c r="AE1" s="1" t="s">
        <v>37</v>
      </c>
      <c r="AF1" s="1" t="s">
        <v>38</v>
      </c>
      <c r="AG1" s="1" t="s">
        <v>39</v>
      </c>
      <c r="AH1" s="1" t="s">
        <v>40</v>
      </c>
      <c r="AI1" s="1" t="s">
        <v>41</v>
      </c>
      <c r="AJ1" s="1" t="s">
        <v>42</v>
      </c>
      <c r="AK1" s="1" t="s">
        <v>43</v>
      </c>
      <c r="AL1" s="1" t="s">
        <v>44</v>
      </c>
      <c r="AM1" s="1" t="s">
        <v>45</v>
      </c>
      <c r="AN1" s="1" t="s">
        <v>46</v>
      </c>
      <c r="AO1" s="1" t="s">
        <v>47</v>
      </c>
      <c r="AP1" s="1" t="s">
        <v>48</v>
      </c>
      <c r="AQ1" s="1" t="s">
        <v>49</v>
      </c>
      <c r="AR1" s="41" t="s">
        <v>50</v>
      </c>
    </row>
    <row r="2" spans="1:44" x14ac:dyDescent="0.3">
      <c r="A2" s="43">
        <v>10020007</v>
      </c>
      <c r="B2" s="43">
        <f>Input!B5</f>
        <v>6037100</v>
      </c>
      <c r="C2" s="43" t="s">
        <v>61</v>
      </c>
      <c r="D2" s="43">
        <v>56</v>
      </c>
      <c r="E2" s="43" t="s">
        <v>62</v>
      </c>
      <c r="F2" s="43" t="s">
        <v>54</v>
      </c>
      <c r="G2" s="43">
        <v>-999999</v>
      </c>
      <c r="H2" s="43">
        <v>-110.8610456</v>
      </c>
      <c r="I2" s="43">
        <v>44.640487780000001</v>
      </c>
      <c r="J2" s="43">
        <v>-110.8610611</v>
      </c>
      <c r="K2" s="43">
        <v>44.64081573</v>
      </c>
      <c r="L2" s="43">
        <v>36.543999999999997</v>
      </c>
      <c r="M2" s="43" t="s">
        <v>55</v>
      </c>
      <c r="N2" s="43">
        <v>2</v>
      </c>
      <c r="O2" s="43">
        <v>0.90600000000000003</v>
      </c>
      <c r="P2" s="43">
        <v>2.1999999999999999E-2</v>
      </c>
      <c r="Q2" s="43">
        <v>1</v>
      </c>
      <c r="R2" s="43">
        <v>20010323</v>
      </c>
      <c r="S2" s="43">
        <v>20040930</v>
      </c>
      <c r="T2" s="43">
        <v>923</v>
      </c>
      <c r="U2" s="43">
        <v>923</v>
      </c>
      <c r="V2" s="43">
        <v>75</v>
      </c>
      <c r="W2" s="43">
        <f>Input!C5</f>
        <v>79</v>
      </c>
      <c r="X2" s="43">
        <f>W2*724.447</f>
        <v>57231.313000000002</v>
      </c>
      <c r="Y2" s="43">
        <f>Input!D5</f>
        <v>81</v>
      </c>
      <c r="Z2" s="43">
        <f>Y2*724.447</f>
        <v>58680.207000000002</v>
      </c>
      <c r="AA2" s="43">
        <f>Input!E5</f>
        <v>84</v>
      </c>
      <c r="AB2" s="43">
        <f>AA2*724.447</f>
        <v>60853.548000000003</v>
      </c>
      <c r="AC2" s="43">
        <f>Input!F5</f>
        <v>87</v>
      </c>
      <c r="AD2" s="43">
        <f>AC2*724.447</f>
        <v>63026.889000000003</v>
      </c>
      <c r="AE2" s="43">
        <v>88</v>
      </c>
      <c r="AF2" s="43">
        <v>90</v>
      </c>
      <c r="AG2" s="43">
        <v>93</v>
      </c>
      <c r="AH2" s="43">
        <v>96</v>
      </c>
      <c r="AI2" s="43">
        <v>102</v>
      </c>
      <c r="AJ2" s="43">
        <v>116</v>
      </c>
      <c r="AK2" s="43">
        <v>128</v>
      </c>
      <c r="AL2" s="43">
        <v>141.19999999999999</v>
      </c>
      <c r="AM2" s="43">
        <v>190</v>
      </c>
      <c r="AN2" s="43">
        <v>233.8</v>
      </c>
      <c r="AO2" s="43">
        <v>441</v>
      </c>
      <c r="AP2" s="43">
        <v>584</v>
      </c>
      <c r="AQ2" s="43">
        <f>Input!G5</f>
        <v>121.407</v>
      </c>
      <c r="AR2" s="43">
        <f>Input!G5</f>
        <v>121.407</v>
      </c>
    </row>
    <row r="3" spans="1:44" s="2" customFormat="1" x14ac:dyDescent="0.3">
      <c r="A3" s="2">
        <v>10020008</v>
      </c>
      <c r="B3" s="2">
        <f>Input!B6</f>
        <v>0</v>
      </c>
      <c r="C3" s="2" t="s">
        <v>51</v>
      </c>
      <c r="W3" s="2">
        <f>Input!C6</f>
        <v>0</v>
      </c>
      <c r="Y3" s="2">
        <f>Input!D6</f>
        <v>0</v>
      </c>
      <c r="AA3" s="2">
        <f>Input!E6</f>
        <v>0</v>
      </c>
      <c r="AC3" s="2">
        <f>Input!F6</f>
        <v>0</v>
      </c>
      <c r="AQ3" s="2">
        <f>Input!G6</f>
        <v>0</v>
      </c>
    </row>
    <row r="4" spans="1:44" x14ac:dyDescent="0.3">
      <c r="A4">
        <v>10070001</v>
      </c>
      <c r="B4" s="161">
        <f>Input!B7</f>
        <v>6188000</v>
      </c>
      <c r="C4" t="s">
        <v>63</v>
      </c>
      <c r="D4">
        <v>56</v>
      </c>
      <c r="E4" t="s">
        <v>62</v>
      </c>
      <c r="F4" t="s">
        <v>54</v>
      </c>
      <c r="G4">
        <v>660</v>
      </c>
      <c r="H4">
        <v>-110.39380987</v>
      </c>
      <c r="I4">
        <v>44.927715669999998</v>
      </c>
      <c r="J4">
        <v>-110.39425659</v>
      </c>
      <c r="K4">
        <v>44.928211210000001</v>
      </c>
      <c r="L4">
        <v>65.435000000000002</v>
      </c>
      <c r="M4" t="s">
        <v>55</v>
      </c>
      <c r="N4">
        <v>62</v>
      </c>
      <c r="O4">
        <v>0.64200000000000002</v>
      </c>
      <c r="P4">
        <v>0.10199999999999999</v>
      </c>
      <c r="Q4">
        <v>1</v>
      </c>
      <c r="R4">
        <v>19230501</v>
      </c>
      <c r="S4">
        <v>20030930</v>
      </c>
      <c r="T4">
        <v>22769</v>
      </c>
      <c r="U4">
        <v>22769</v>
      </c>
      <c r="V4">
        <v>45</v>
      </c>
      <c r="W4" s="161">
        <f>Input!C7</f>
        <v>70</v>
      </c>
      <c r="X4" s="43">
        <f>W4*724.447</f>
        <v>50711.29</v>
      </c>
      <c r="Y4" s="161">
        <f>Input!D7</f>
        <v>85</v>
      </c>
      <c r="Z4" s="43">
        <f>Y4*724.447</f>
        <v>61577.995000000003</v>
      </c>
      <c r="AA4" s="161">
        <f>Input!E7</f>
        <v>90</v>
      </c>
      <c r="AB4" s="43">
        <f>AA4*724.447</f>
        <v>65200.23</v>
      </c>
      <c r="AC4" s="161">
        <f>Input!F7</f>
        <v>110</v>
      </c>
      <c r="AD4" s="43">
        <f>AC4*724.447</f>
        <v>79689.17</v>
      </c>
      <c r="AE4">
        <v>115</v>
      </c>
      <c r="AF4">
        <v>120</v>
      </c>
      <c r="AG4">
        <v>150</v>
      </c>
      <c r="AH4">
        <v>186</v>
      </c>
      <c r="AI4">
        <v>252</v>
      </c>
      <c r="AJ4">
        <v>420</v>
      </c>
      <c r="AK4">
        <v>638</v>
      </c>
      <c r="AL4">
        <v>1100</v>
      </c>
      <c r="AM4">
        <v>2980</v>
      </c>
      <c r="AN4">
        <v>4470</v>
      </c>
      <c r="AO4">
        <v>7630</v>
      </c>
      <c r="AP4">
        <v>15600</v>
      </c>
      <c r="AQ4" s="161">
        <f>Input!G7</f>
        <v>879.08900000000006</v>
      </c>
      <c r="AR4" s="43">
        <f>AQ4*724.447</f>
        <v>636853.38878300006</v>
      </c>
    </row>
    <row r="5" spans="1:44" s="2" customFormat="1" x14ac:dyDescent="0.3">
      <c r="A5" s="2">
        <v>10070002</v>
      </c>
      <c r="B5" s="2">
        <f>Input!B8</f>
        <v>0</v>
      </c>
      <c r="C5" s="2" t="s">
        <v>51</v>
      </c>
      <c r="W5" s="2">
        <f>Input!C8</f>
        <v>0</v>
      </c>
      <c r="Y5" s="2">
        <f>Input!D8</f>
        <v>0</v>
      </c>
      <c r="AA5" s="2">
        <f>Input!E8</f>
        <v>0</v>
      </c>
      <c r="AC5" s="2">
        <f>Input!F8</f>
        <v>0</v>
      </c>
      <c r="AQ5" s="2">
        <f>Input!G8</f>
        <v>0</v>
      </c>
    </row>
    <row r="6" spans="1:44" x14ac:dyDescent="0.3">
      <c r="A6" s="43">
        <v>10070006</v>
      </c>
      <c r="B6" s="161">
        <f>Input!B9</f>
        <v>6207000</v>
      </c>
      <c r="C6" s="43" t="s">
        <v>64</v>
      </c>
      <c r="D6" s="43">
        <v>56</v>
      </c>
      <c r="E6" s="43" t="s">
        <v>62</v>
      </c>
      <c r="F6" s="43" t="s">
        <v>60</v>
      </c>
      <c r="G6" s="43">
        <v>912</v>
      </c>
      <c r="H6" s="43">
        <v>-109.17181458</v>
      </c>
      <c r="I6" s="43">
        <v>44.852170520000001</v>
      </c>
      <c r="J6" s="43">
        <v>-109.17151642</v>
      </c>
      <c r="K6" s="43">
        <v>44.851993559999997</v>
      </c>
      <c r="L6" s="43">
        <v>30.687000000000001</v>
      </c>
      <c r="M6" s="43" t="s">
        <v>65</v>
      </c>
      <c r="N6" s="43">
        <v>6</v>
      </c>
      <c r="O6" s="43">
        <v>0.70199999999999996</v>
      </c>
      <c r="P6" s="43">
        <v>0.04</v>
      </c>
      <c r="Q6" s="43">
        <v>1</v>
      </c>
      <c r="R6" s="43">
        <v>19181001</v>
      </c>
      <c r="S6" s="43">
        <v>19241231</v>
      </c>
      <c r="T6" s="43">
        <v>2284</v>
      </c>
      <c r="U6" s="43">
        <v>2284</v>
      </c>
      <c r="V6" s="43">
        <v>140</v>
      </c>
      <c r="W6" s="161">
        <f>Input!C9</f>
        <v>140</v>
      </c>
      <c r="X6" s="43">
        <f t="shared" ref="X6:X30" si="0">W6*724.447</f>
        <v>101422.58</v>
      </c>
      <c r="Y6" s="161">
        <f>Input!D9</f>
        <v>150</v>
      </c>
      <c r="Z6" s="43">
        <f t="shared" ref="Z6:Z30" si="1">Y6*724.447</f>
        <v>108667.05</v>
      </c>
      <c r="AA6" s="161">
        <f>Input!E9</f>
        <v>160</v>
      </c>
      <c r="AB6" s="43">
        <f t="shared" ref="AB6:AB30" si="2">AA6*724.447</f>
        <v>115911.52</v>
      </c>
      <c r="AC6" s="161">
        <f>Input!F9</f>
        <v>170</v>
      </c>
      <c r="AD6" s="43">
        <f t="shared" ref="AD6:AD30" si="3">AC6*724.447</f>
        <v>123155.99</v>
      </c>
      <c r="AE6" s="43">
        <v>175</v>
      </c>
      <c r="AF6" s="43">
        <v>188</v>
      </c>
      <c r="AG6" s="43">
        <v>228</v>
      </c>
      <c r="AH6" s="43">
        <v>275</v>
      </c>
      <c r="AI6" s="43">
        <v>350</v>
      </c>
      <c r="AJ6" s="43">
        <v>500.5</v>
      </c>
      <c r="AK6" s="43">
        <v>662</v>
      </c>
      <c r="AL6" s="43">
        <v>1130</v>
      </c>
      <c r="AM6" s="43">
        <v>2855</v>
      </c>
      <c r="AN6" s="43">
        <v>4290</v>
      </c>
      <c r="AO6" s="43">
        <v>6520</v>
      </c>
      <c r="AP6" s="43">
        <v>9920</v>
      </c>
      <c r="AQ6" s="161">
        <f>Input!G9</f>
        <v>895.28200000000004</v>
      </c>
      <c r="AR6" s="43">
        <f t="shared" ref="AR6:AR30" si="4">AQ6*724.447</f>
        <v>648584.359054</v>
      </c>
    </row>
    <row r="7" spans="1:44" x14ac:dyDescent="0.3">
      <c r="A7" s="43">
        <v>10080001</v>
      </c>
      <c r="B7" s="161">
        <f>Input!B10</f>
        <v>6236100</v>
      </c>
      <c r="C7" s="43" t="s">
        <v>66</v>
      </c>
      <c r="D7" s="43">
        <v>56</v>
      </c>
      <c r="E7" s="43" t="s">
        <v>62</v>
      </c>
      <c r="F7" s="43" t="s">
        <v>54</v>
      </c>
      <c r="G7" s="43">
        <v>4390</v>
      </c>
      <c r="H7" s="43">
        <v>-108.22398595999999</v>
      </c>
      <c r="I7" s="43">
        <v>43.129125090000002</v>
      </c>
      <c r="J7" s="43">
        <v>-108.22442627</v>
      </c>
      <c r="K7" s="43">
        <v>43.128646850000003</v>
      </c>
      <c r="L7" s="43">
        <v>64.210999999999999</v>
      </c>
      <c r="M7" s="43" t="s">
        <v>55</v>
      </c>
      <c r="N7" s="43">
        <v>14</v>
      </c>
      <c r="O7" s="43">
        <v>0.69</v>
      </c>
      <c r="P7" s="43">
        <v>7.9000000000000001E-2</v>
      </c>
      <c r="Q7" s="43">
        <v>1</v>
      </c>
      <c r="R7" s="43">
        <v>19900501</v>
      </c>
      <c r="S7" s="43">
        <v>20040930</v>
      </c>
      <c r="T7" s="43">
        <v>5267</v>
      </c>
      <c r="U7" s="43">
        <v>5267</v>
      </c>
      <c r="V7" s="43">
        <v>113</v>
      </c>
      <c r="W7" s="161">
        <f>Input!C10</f>
        <v>152.68</v>
      </c>
      <c r="X7" s="43">
        <f t="shared" si="0"/>
        <v>110608.56796</v>
      </c>
      <c r="Y7" s="161">
        <f>Input!D10</f>
        <v>242</v>
      </c>
      <c r="Z7" s="43">
        <f t="shared" si="1"/>
        <v>175316.174</v>
      </c>
      <c r="AA7" s="161">
        <f>Input!E10</f>
        <v>310</v>
      </c>
      <c r="AB7" s="43">
        <f t="shared" si="2"/>
        <v>224578.57</v>
      </c>
      <c r="AC7" s="161">
        <f>Input!F10</f>
        <v>400</v>
      </c>
      <c r="AD7" s="43">
        <f t="shared" si="3"/>
        <v>289778.8</v>
      </c>
      <c r="AE7" s="43">
        <v>438</v>
      </c>
      <c r="AF7" s="43">
        <v>470</v>
      </c>
      <c r="AG7" s="43">
        <v>530</v>
      </c>
      <c r="AH7" s="43">
        <v>592</v>
      </c>
      <c r="AI7" s="43">
        <v>667</v>
      </c>
      <c r="AJ7" s="43">
        <v>776</v>
      </c>
      <c r="AK7" s="43">
        <v>860</v>
      </c>
      <c r="AL7" s="43">
        <v>970</v>
      </c>
      <c r="AM7" s="43">
        <v>1980</v>
      </c>
      <c r="AN7" s="43">
        <v>4326</v>
      </c>
      <c r="AO7" s="43">
        <v>9912.7999999999993</v>
      </c>
      <c r="AP7" s="43">
        <v>17900</v>
      </c>
      <c r="AQ7" s="161">
        <f>Input!G10</f>
        <v>1096.788</v>
      </c>
      <c r="AR7" s="43">
        <f t="shared" si="4"/>
        <v>794564.77623600001</v>
      </c>
    </row>
    <row r="8" spans="1:44" x14ac:dyDescent="0.3">
      <c r="A8" s="43">
        <v>10080002</v>
      </c>
      <c r="B8" s="161">
        <f>Input!B11</f>
        <v>6235500</v>
      </c>
      <c r="C8" s="43" t="s">
        <v>67</v>
      </c>
      <c r="D8" s="43">
        <v>56</v>
      </c>
      <c r="E8" s="43" t="s">
        <v>62</v>
      </c>
      <c r="F8" s="43" t="s">
        <v>54</v>
      </c>
      <c r="G8" s="43">
        <v>1904</v>
      </c>
      <c r="H8" s="43">
        <v>-108.37538111000001</v>
      </c>
      <c r="I8" s="43">
        <v>42.997459290000002</v>
      </c>
      <c r="J8" s="43">
        <v>-108.37538146999999</v>
      </c>
      <c r="K8" s="43">
        <v>42.99751663</v>
      </c>
      <c r="L8" s="43">
        <v>6.4059999999999997</v>
      </c>
      <c r="M8" s="43" t="s">
        <v>55</v>
      </c>
      <c r="N8" s="43">
        <v>63</v>
      </c>
      <c r="O8" s="43">
        <v>0.68200000000000005</v>
      </c>
      <c r="P8" s="43">
        <v>7.0000000000000007E-2</v>
      </c>
      <c r="Q8" s="43">
        <v>1</v>
      </c>
      <c r="R8" s="43">
        <v>19410601</v>
      </c>
      <c r="S8" s="43">
        <v>20040930</v>
      </c>
      <c r="T8" s="43">
        <v>23133</v>
      </c>
      <c r="U8" s="43">
        <v>23133</v>
      </c>
      <c r="V8" s="43">
        <v>17</v>
      </c>
      <c r="W8" s="161">
        <f>Input!C11</f>
        <v>58</v>
      </c>
      <c r="X8" s="43">
        <f t="shared" si="0"/>
        <v>42017.925999999999</v>
      </c>
      <c r="Y8" s="161">
        <f>Input!D11</f>
        <v>114</v>
      </c>
      <c r="Z8" s="43">
        <f t="shared" si="1"/>
        <v>82586.957999999999</v>
      </c>
      <c r="AA8" s="161">
        <f>Input!E11</f>
        <v>140</v>
      </c>
      <c r="AB8" s="43">
        <f t="shared" si="2"/>
        <v>101422.58</v>
      </c>
      <c r="AC8" s="161">
        <f>Input!F11</f>
        <v>172</v>
      </c>
      <c r="AD8" s="43">
        <f t="shared" si="3"/>
        <v>124604.88400000001</v>
      </c>
      <c r="AE8" s="43">
        <v>190</v>
      </c>
      <c r="AF8" s="43">
        <v>200</v>
      </c>
      <c r="AG8" s="43">
        <v>230</v>
      </c>
      <c r="AH8" s="43">
        <v>260</v>
      </c>
      <c r="AI8" s="43">
        <v>304</v>
      </c>
      <c r="AJ8" s="43">
        <v>383</v>
      </c>
      <c r="AK8" s="43">
        <v>451</v>
      </c>
      <c r="AL8" s="43">
        <v>567</v>
      </c>
      <c r="AM8" s="43">
        <v>1400</v>
      </c>
      <c r="AN8" s="43">
        <v>2380</v>
      </c>
      <c r="AO8" s="43">
        <v>4583.2</v>
      </c>
      <c r="AP8" s="43">
        <v>12800</v>
      </c>
      <c r="AQ8" s="161">
        <f>Input!G11</f>
        <v>565.27800000000002</v>
      </c>
      <c r="AR8" s="43">
        <f t="shared" si="4"/>
        <v>409513.95126599999</v>
      </c>
    </row>
    <row r="9" spans="1:44" x14ac:dyDescent="0.3">
      <c r="A9">
        <v>10080003</v>
      </c>
      <c r="B9" s="161">
        <f>Input!B12</f>
        <v>6233900</v>
      </c>
      <c r="C9" t="s">
        <v>68</v>
      </c>
      <c r="D9">
        <v>56</v>
      </c>
      <c r="E9" t="s">
        <v>62</v>
      </c>
      <c r="F9" t="s">
        <v>60</v>
      </c>
      <c r="G9">
        <v>796</v>
      </c>
      <c r="H9">
        <v>-108.51010943999999</v>
      </c>
      <c r="I9">
        <v>42.946348989999997</v>
      </c>
      <c r="J9">
        <v>-108.51028442</v>
      </c>
      <c r="K9">
        <v>42.946178439999997</v>
      </c>
      <c r="L9">
        <v>23.763000000000002</v>
      </c>
      <c r="M9" t="s">
        <v>55</v>
      </c>
      <c r="N9">
        <v>16</v>
      </c>
      <c r="O9">
        <v>0.69799999999999995</v>
      </c>
      <c r="P9">
        <v>6.5000000000000002E-2</v>
      </c>
      <c r="Q9">
        <v>1</v>
      </c>
      <c r="R9">
        <v>19791001</v>
      </c>
      <c r="S9">
        <v>19950930</v>
      </c>
      <c r="T9">
        <v>5844</v>
      </c>
      <c r="U9">
        <v>5844</v>
      </c>
      <c r="V9">
        <v>17</v>
      </c>
      <c r="W9" s="161">
        <f>Input!C12</f>
        <v>43</v>
      </c>
      <c r="X9" s="43">
        <f t="shared" si="0"/>
        <v>31151.221000000001</v>
      </c>
      <c r="Y9" s="161">
        <f>Input!D12</f>
        <v>76</v>
      </c>
      <c r="Z9" s="43">
        <f t="shared" si="1"/>
        <v>55057.972000000002</v>
      </c>
      <c r="AA9" s="161">
        <f>Input!E12</f>
        <v>90</v>
      </c>
      <c r="AB9" s="43">
        <f t="shared" si="2"/>
        <v>65200.23</v>
      </c>
      <c r="AC9" s="161">
        <f>Input!F12</f>
        <v>106</v>
      </c>
      <c r="AD9" s="43">
        <f t="shared" si="3"/>
        <v>76791.381999999998</v>
      </c>
      <c r="AE9">
        <v>110</v>
      </c>
      <c r="AF9">
        <v>120</v>
      </c>
      <c r="AG9">
        <v>135</v>
      </c>
      <c r="AH9">
        <v>154</v>
      </c>
      <c r="AI9">
        <v>180</v>
      </c>
      <c r="AJ9">
        <v>233</v>
      </c>
      <c r="AK9">
        <v>282</v>
      </c>
      <c r="AL9">
        <v>357</v>
      </c>
      <c r="AM9">
        <v>766</v>
      </c>
      <c r="AN9">
        <v>1320</v>
      </c>
      <c r="AO9">
        <v>2890</v>
      </c>
      <c r="AP9">
        <v>4630</v>
      </c>
      <c r="AQ9" s="161">
        <f>Input!G12</f>
        <v>333.21199999999999</v>
      </c>
      <c r="AR9" s="43">
        <f t="shared" si="4"/>
        <v>241394.43376399999</v>
      </c>
    </row>
    <row r="10" spans="1:44" x14ac:dyDescent="0.3">
      <c r="A10" s="43">
        <v>10080004</v>
      </c>
      <c r="B10" s="161">
        <f>Input!B13</f>
        <v>6239000</v>
      </c>
      <c r="C10" s="43" t="s">
        <v>69</v>
      </c>
      <c r="D10" s="43">
        <v>56</v>
      </c>
      <c r="E10" s="43" t="s">
        <v>62</v>
      </c>
      <c r="F10" s="43" t="s">
        <v>60</v>
      </c>
      <c r="G10" s="43">
        <v>733</v>
      </c>
      <c r="H10" s="43">
        <v>-108.15815042</v>
      </c>
      <c r="I10" s="43">
        <v>43.14801387</v>
      </c>
      <c r="J10" s="43">
        <v>-108.15821074999999</v>
      </c>
      <c r="K10" s="43">
        <v>43.148460389999997</v>
      </c>
      <c r="L10" s="43">
        <v>50.107999999999997</v>
      </c>
      <c r="M10" s="43" t="s">
        <v>55</v>
      </c>
      <c r="N10" s="43">
        <v>22</v>
      </c>
      <c r="O10" s="43">
        <v>1.4999999999999999E-2</v>
      </c>
      <c r="P10" s="43">
        <v>6.3E-2</v>
      </c>
      <c r="Q10" s="43">
        <v>1</v>
      </c>
      <c r="R10" s="43">
        <v>19500701</v>
      </c>
      <c r="S10" s="43">
        <v>19730930</v>
      </c>
      <c r="T10" s="43">
        <v>8128</v>
      </c>
      <c r="U10" s="43">
        <v>530</v>
      </c>
      <c r="V10" s="43">
        <v>0</v>
      </c>
      <c r="W10" s="161">
        <f>Input!C13</f>
        <v>0</v>
      </c>
      <c r="X10" s="43">
        <f t="shared" si="0"/>
        <v>0</v>
      </c>
      <c r="Y10" s="161">
        <f>Input!D13</f>
        <v>0</v>
      </c>
      <c r="Z10" s="43">
        <f t="shared" si="1"/>
        <v>0</v>
      </c>
      <c r="AA10" s="161">
        <f>Input!E13</f>
        <v>0</v>
      </c>
      <c r="AB10" s="43">
        <f t="shared" si="2"/>
        <v>0</v>
      </c>
      <c r="AC10" s="161">
        <f>Input!F13</f>
        <v>0</v>
      </c>
      <c r="AD10" s="43">
        <f t="shared" si="3"/>
        <v>0</v>
      </c>
      <c r="AE10" s="43">
        <v>0</v>
      </c>
      <c r="AF10" s="43">
        <v>0</v>
      </c>
      <c r="AG10" s="43">
        <v>0</v>
      </c>
      <c r="AH10" s="43">
        <v>0</v>
      </c>
      <c r="AI10" s="43">
        <v>0</v>
      </c>
      <c r="AJ10" s="43">
        <v>0</v>
      </c>
      <c r="AK10" s="43">
        <v>0</v>
      </c>
      <c r="AL10" s="43">
        <v>0</v>
      </c>
      <c r="AM10" s="43">
        <v>0</v>
      </c>
      <c r="AN10" s="43">
        <v>0.5</v>
      </c>
      <c r="AO10" s="43">
        <v>50</v>
      </c>
      <c r="AP10" s="43">
        <v>4300</v>
      </c>
      <c r="AQ10" s="161">
        <f>Input!G13</f>
        <v>3.5459999999999998</v>
      </c>
      <c r="AR10" s="43">
        <f t="shared" si="4"/>
        <v>2568.8890619999997</v>
      </c>
    </row>
    <row r="11" spans="1:44" x14ac:dyDescent="0.3">
      <c r="A11" s="43">
        <v>10080005</v>
      </c>
      <c r="B11" s="161">
        <f>Input!B14</f>
        <v>6259000</v>
      </c>
      <c r="C11" s="43" t="s">
        <v>70</v>
      </c>
      <c r="D11" s="43">
        <v>56</v>
      </c>
      <c r="E11" s="43" t="s">
        <v>62</v>
      </c>
      <c r="F11" s="43" t="s">
        <v>54</v>
      </c>
      <c r="G11" s="43">
        <v>7701</v>
      </c>
      <c r="H11" s="43">
        <v>-108.17898581999999</v>
      </c>
      <c r="I11" s="43">
        <v>43.424957540000001</v>
      </c>
      <c r="J11" s="43">
        <v>-108.17874908</v>
      </c>
      <c r="K11" s="43">
        <v>43.424789429999997</v>
      </c>
      <c r="L11" s="43">
        <v>26.762</v>
      </c>
      <c r="M11" s="43" t="s">
        <v>55</v>
      </c>
      <c r="N11" s="43">
        <v>53</v>
      </c>
      <c r="O11" s="43">
        <v>0.89500000000000002</v>
      </c>
      <c r="P11" s="43">
        <v>7.0000000000000007E-2</v>
      </c>
      <c r="Q11" s="43">
        <v>1</v>
      </c>
      <c r="R11" s="43">
        <v>19510601</v>
      </c>
      <c r="S11" s="43">
        <v>20040930</v>
      </c>
      <c r="T11" s="43">
        <v>19481</v>
      </c>
      <c r="U11" s="43">
        <v>19481</v>
      </c>
      <c r="V11" s="43">
        <v>4.7</v>
      </c>
      <c r="W11" s="161">
        <f>Input!C14</f>
        <v>295</v>
      </c>
      <c r="X11" s="43">
        <f t="shared" si="0"/>
        <v>213711.86499999999</v>
      </c>
      <c r="Y11" s="161">
        <f>Input!D14</f>
        <v>358.1</v>
      </c>
      <c r="Z11" s="43">
        <f t="shared" si="1"/>
        <v>259424.47070000001</v>
      </c>
      <c r="AA11" s="161">
        <f>Input!E14</f>
        <v>596</v>
      </c>
      <c r="AB11" s="43">
        <f t="shared" si="2"/>
        <v>431770.41200000001</v>
      </c>
      <c r="AC11" s="161">
        <f>Input!F14</f>
        <v>840</v>
      </c>
      <c r="AD11" s="43">
        <f t="shared" si="3"/>
        <v>608535.48</v>
      </c>
      <c r="AE11" s="43">
        <v>928</v>
      </c>
      <c r="AF11" s="43">
        <v>980</v>
      </c>
      <c r="AG11" s="43">
        <v>1060</v>
      </c>
      <c r="AH11" s="43">
        <v>1130</v>
      </c>
      <c r="AI11" s="43">
        <v>1250</v>
      </c>
      <c r="AJ11" s="43">
        <v>1500</v>
      </c>
      <c r="AK11" s="43">
        <v>1630</v>
      </c>
      <c r="AL11" s="43">
        <v>1810</v>
      </c>
      <c r="AM11" s="43">
        <v>2170</v>
      </c>
      <c r="AN11" s="43">
        <v>2729</v>
      </c>
      <c r="AO11" s="43">
        <v>6761.8</v>
      </c>
      <c r="AP11" s="43">
        <v>13200</v>
      </c>
      <c r="AQ11" s="161">
        <f>Input!G14</f>
        <v>1398.1020000000001</v>
      </c>
      <c r="AR11" s="43">
        <f t="shared" si="4"/>
        <v>1012850.7995940001</v>
      </c>
    </row>
    <row r="12" spans="1:44" x14ac:dyDescent="0.3">
      <c r="A12">
        <v>10080006</v>
      </c>
      <c r="B12" s="161">
        <f>Input!B15</f>
        <v>6257000</v>
      </c>
      <c r="C12" t="s">
        <v>71</v>
      </c>
      <c r="D12">
        <v>56</v>
      </c>
      <c r="E12" t="s">
        <v>62</v>
      </c>
      <c r="F12" t="s">
        <v>60</v>
      </c>
      <c r="G12">
        <v>808</v>
      </c>
      <c r="H12">
        <v>-108.0800934</v>
      </c>
      <c r="I12">
        <v>43.269124720000001</v>
      </c>
      <c r="J12">
        <v>-108.08033752</v>
      </c>
      <c r="K12">
        <v>43.268726350000001</v>
      </c>
      <c r="L12">
        <v>48.658000000000001</v>
      </c>
      <c r="M12" t="s">
        <v>55</v>
      </c>
      <c r="N12">
        <v>26</v>
      </c>
      <c r="O12">
        <v>0.25900000000000001</v>
      </c>
      <c r="P12">
        <v>0.16700000000000001</v>
      </c>
      <c r="Q12">
        <v>1</v>
      </c>
      <c r="R12">
        <v>19470501</v>
      </c>
      <c r="S12">
        <v>19730930</v>
      </c>
      <c r="T12">
        <v>9650</v>
      </c>
      <c r="U12">
        <v>4153</v>
      </c>
      <c r="V12">
        <v>0</v>
      </c>
      <c r="W12" s="161">
        <f>Input!C15</f>
        <v>0</v>
      </c>
      <c r="X12" s="43">
        <f t="shared" si="0"/>
        <v>0</v>
      </c>
      <c r="Y12" s="161">
        <f>Input!D15</f>
        <v>0</v>
      </c>
      <c r="Z12" s="43">
        <f t="shared" si="1"/>
        <v>0</v>
      </c>
      <c r="AA12" s="161">
        <f>Input!E15</f>
        <v>0</v>
      </c>
      <c r="AB12" s="43">
        <f t="shared" si="2"/>
        <v>0</v>
      </c>
      <c r="AC12" s="161">
        <f>Input!F15</f>
        <v>0</v>
      </c>
      <c r="AD12" s="43">
        <f t="shared" si="3"/>
        <v>0</v>
      </c>
      <c r="AE12">
        <v>0</v>
      </c>
      <c r="AF12">
        <v>0</v>
      </c>
      <c r="AG12">
        <v>0</v>
      </c>
      <c r="AH12">
        <v>0</v>
      </c>
      <c r="AI12">
        <v>1</v>
      </c>
      <c r="AJ12">
        <v>6.6</v>
      </c>
      <c r="AK12">
        <v>10</v>
      </c>
      <c r="AL12">
        <v>18</v>
      </c>
      <c r="AM12">
        <v>59</v>
      </c>
      <c r="AN12">
        <v>120</v>
      </c>
      <c r="AO12">
        <v>342</v>
      </c>
      <c r="AP12">
        <v>2990</v>
      </c>
      <c r="AQ12" s="161">
        <f>Input!G15</f>
        <v>23.170999999999999</v>
      </c>
      <c r="AR12" s="43">
        <f t="shared" si="4"/>
        <v>16786.161436999999</v>
      </c>
    </row>
    <row r="13" spans="1:44" x14ac:dyDescent="0.3">
      <c r="A13">
        <v>10080007</v>
      </c>
      <c r="B13" s="161">
        <f>Input!B16</f>
        <v>6274300</v>
      </c>
      <c r="C13" t="s">
        <v>72</v>
      </c>
      <c r="D13">
        <v>56</v>
      </c>
      <c r="E13" t="s">
        <v>62</v>
      </c>
      <c r="F13" t="s">
        <v>54</v>
      </c>
      <c r="G13">
        <v>13223</v>
      </c>
      <c r="H13">
        <v>-108.03621169</v>
      </c>
      <c r="I13">
        <v>44.383290719999998</v>
      </c>
      <c r="J13">
        <v>-108.03608704</v>
      </c>
      <c r="K13">
        <v>44.383281709999999</v>
      </c>
      <c r="L13">
        <v>9.9559999999999995</v>
      </c>
      <c r="M13" t="s">
        <v>55</v>
      </c>
      <c r="N13">
        <v>21</v>
      </c>
      <c r="O13">
        <v>0.82899999999999996</v>
      </c>
      <c r="P13">
        <v>4.2000000000000003E-2</v>
      </c>
      <c r="Q13">
        <v>1</v>
      </c>
      <c r="R13">
        <v>19831001</v>
      </c>
      <c r="S13">
        <v>20040930</v>
      </c>
      <c r="T13">
        <v>7671</v>
      </c>
      <c r="U13">
        <v>7671</v>
      </c>
      <c r="V13">
        <v>276</v>
      </c>
      <c r="W13" s="161">
        <f>Input!C16</f>
        <v>383</v>
      </c>
      <c r="X13" s="43">
        <f t="shared" si="0"/>
        <v>277463.201</v>
      </c>
      <c r="Y13" s="161">
        <f>Input!D16</f>
        <v>518</v>
      </c>
      <c r="Z13" s="43">
        <f t="shared" si="1"/>
        <v>375263.54599999997</v>
      </c>
      <c r="AA13" s="161">
        <f>Input!E16</f>
        <v>589</v>
      </c>
      <c r="AB13" s="43">
        <f t="shared" si="2"/>
        <v>426699.283</v>
      </c>
      <c r="AC13" s="161">
        <f>Input!F16</f>
        <v>720</v>
      </c>
      <c r="AD13" s="43">
        <f t="shared" si="3"/>
        <v>521601.84</v>
      </c>
      <c r="AE13">
        <v>810</v>
      </c>
      <c r="AF13">
        <v>910</v>
      </c>
      <c r="AG13">
        <v>1080</v>
      </c>
      <c r="AH13">
        <v>1250</v>
      </c>
      <c r="AI13">
        <v>1450</v>
      </c>
      <c r="AJ13">
        <v>1610</v>
      </c>
      <c r="AK13">
        <v>1730</v>
      </c>
      <c r="AL13">
        <v>1940</v>
      </c>
      <c r="AM13">
        <v>2800</v>
      </c>
      <c r="AN13">
        <v>4164</v>
      </c>
      <c r="AO13">
        <v>9360</v>
      </c>
      <c r="AP13">
        <v>16600</v>
      </c>
      <c r="AQ13" s="161">
        <f>Input!G16</f>
        <v>1626.453</v>
      </c>
      <c r="AR13" s="43">
        <f t="shared" si="4"/>
        <v>1178278.9964910001</v>
      </c>
    </row>
    <row r="14" spans="1:44" x14ac:dyDescent="0.3">
      <c r="A14">
        <v>10080008</v>
      </c>
      <c r="B14" s="161">
        <f>Input!B17</f>
        <v>6274000</v>
      </c>
      <c r="C14" t="s">
        <v>73</v>
      </c>
      <c r="D14">
        <v>56</v>
      </c>
      <c r="E14" t="s">
        <v>62</v>
      </c>
      <c r="F14" t="s">
        <v>60</v>
      </c>
      <c r="G14">
        <v>1730</v>
      </c>
      <c r="H14">
        <v>-107.75064398000001</v>
      </c>
      <c r="I14">
        <v>44.216625880000002</v>
      </c>
      <c r="J14">
        <v>-107.75180054</v>
      </c>
      <c r="K14">
        <v>44.21067429</v>
      </c>
      <c r="L14">
        <v>669.78800000000001</v>
      </c>
      <c r="M14" t="s">
        <v>65</v>
      </c>
      <c r="N14">
        <v>14</v>
      </c>
      <c r="O14">
        <v>0.65400000000000003</v>
      </c>
      <c r="P14">
        <v>5.1999999999999998E-2</v>
      </c>
      <c r="Q14">
        <v>1</v>
      </c>
      <c r="R14">
        <v>19100801</v>
      </c>
      <c r="S14">
        <v>19280930</v>
      </c>
      <c r="T14">
        <v>5329</v>
      </c>
      <c r="U14">
        <v>5329</v>
      </c>
      <c r="V14">
        <v>1.5</v>
      </c>
      <c r="W14" s="161">
        <f>Input!C17</f>
        <v>37.299999999999997</v>
      </c>
      <c r="X14" s="43">
        <f t="shared" si="0"/>
        <v>27021.873099999997</v>
      </c>
      <c r="Y14" s="161">
        <f>Input!D17</f>
        <v>92.5</v>
      </c>
      <c r="Z14" s="43">
        <f t="shared" si="1"/>
        <v>67011.347500000003</v>
      </c>
      <c r="AA14" s="161">
        <f>Input!E17</f>
        <v>140</v>
      </c>
      <c r="AB14" s="43">
        <f t="shared" si="2"/>
        <v>101422.58</v>
      </c>
      <c r="AC14" s="161">
        <f>Input!F17</f>
        <v>170</v>
      </c>
      <c r="AD14" s="43">
        <f t="shared" si="3"/>
        <v>123155.99</v>
      </c>
      <c r="AE14">
        <v>182</v>
      </c>
      <c r="AF14">
        <v>197</v>
      </c>
      <c r="AG14">
        <v>210</v>
      </c>
      <c r="AH14">
        <v>232</v>
      </c>
      <c r="AI14">
        <v>289</v>
      </c>
      <c r="AJ14">
        <v>375</v>
      </c>
      <c r="AK14">
        <v>452</v>
      </c>
      <c r="AL14">
        <v>640</v>
      </c>
      <c r="AM14">
        <v>1330</v>
      </c>
      <c r="AN14">
        <v>1860</v>
      </c>
      <c r="AO14">
        <v>3050</v>
      </c>
      <c r="AP14">
        <v>4880</v>
      </c>
      <c r="AQ14" s="161">
        <f>Input!G17</f>
        <v>494.52300000000002</v>
      </c>
      <c r="AR14" s="43">
        <f t="shared" si="4"/>
        <v>358255.70378100005</v>
      </c>
    </row>
    <row r="15" spans="1:44" x14ac:dyDescent="0.3">
      <c r="A15">
        <v>10080009</v>
      </c>
      <c r="B15" s="161">
        <f>Input!B18</f>
        <v>6277500</v>
      </c>
      <c r="C15" t="s">
        <v>74</v>
      </c>
      <c r="D15">
        <v>56</v>
      </c>
      <c r="E15" t="s">
        <v>62</v>
      </c>
      <c r="F15" t="s">
        <v>60</v>
      </c>
      <c r="G15">
        <v>1115</v>
      </c>
      <c r="H15">
        <v>-108.18677194</v>
      </c>
      <c r="I15">
        <v>44.406623080000003</v>
      </c>
      <c r="J15">
        <v>-108.18695068</v>
      </c>
      <c r="K15">
        <v>44.40668488</v>
      </c>
      <c r="L15">
        <v>15.78</v>
      </c>
      <c r="M15" t="s">
        <v>55</v>
      </c>
      <c r="N15">
        <v>43</v>
      </c>
      <c r="O15">
        <v>0.48</v>
      </c>
      <c r="P15">
        <v>0.13300000000000001</v>
      </c>
      <c r="Q15">
        <v>1</v>
      </c>
      <c r="R15">
        <v>19301001</v>
      </c>
      <c r="S15">
        <v>19730930</v>
      </c>
      <c r="T15">
        <v>15706</v>
      </c>
      <c r="U15">
        <v>15639</v>
      </c>
      <c r="V15">
        <v>0</v>
      </c>
      <c r="W15" s="161">
        <f>Input!C18</f>
        <v>0.7</v>
      </c>
      <c r="X15" s="43">
        <f t="shared" si="0"/>
        <v>507.11289999999997</v>
      </c>
      <c r="Y15" s="161">
        <f>Input!D18</f>
        <v>5.0999999999999996</v>
      </c>
      <c r="Z15" s="43">
        <f t="shared" si="1"/>
        <v>3694.6796999999997</v>
      </c>
      <c r="AA15" s="161">
        <f>Input!E18</f>
        <v>10</v>
      </c>
      <c r="AB15" s="43">
        <f t="shared" si="2"/>
        <v>7244.47</v>
      </c>
      <c r="AC15" s="161">
        <f>Input!F18</f>
        <v>27</v>
      </c>
      <c r="AD15" s="43">
        <f t="shared" si="3"/>
        <v>19560.069</v>
      </c>
      <c r="AE15">
        <v>38</v>
      </c>
      <c r="AF15">
        <v>50</v>
      </c>
      <c r="AG15">
        <v>73</v>
      </c>
      <c r="AH15">
        <v>90</v>
      </c>
      <c r="AI15">
        <v>108</v>
      </c>
      <c r="AJ15">
        <v>129</v>
      </c>
      <c r="AK15">
        <v>145</v>
      </c>
      <c r="AL15">
        <v>165</v>
      </c>
      <c r="AM15">
        <v>319</v>
      </c>
      <c r="AN15">
        <v>733.3</v>
      </c>
      <c r="AO15">
        <v>2020</v>
      </c>
      <c r="AP15">
        <v>11000</v>
      </c>
      <c r="AQ15" s="161">
        <f>Input!G18</f>
        <v>180.40600000000001</v>
      </c>
      <c r="AR15" s="43">
        <f t="shared" si="4"/>
        <v>130694.58548200001</v>
      </c>
    </row>
    <row r="16" spans="1:44" x14ac:dyDescent="0.3">
      <c r="A16">
        <v>10080010</v>
      </c>
      <c r="B16" s="161">
        <f>Input!B19</f>
        <v>6279500</v>
      </c>
      <c r="C16" t="s">
        <v>75</v>
      </c>
      <c r="D16">
        <v>56</v>
      </c>
      <c r="E16" t="s">
        <v>62</v>
      </c>
      <c r="F16" t="s">
        <v>54</v>
      </c>
      <c r="G16">
        <v>15762</v>
      </c>
      <c r="H16">
        <v>-108.18149719</v>
      </c>
      <c r="I16">
        <v>44.758566180000003</v>
      </c>
      <c r="J16">
        <v>-108.1822052</v>
      </c>
      <c r="K16">
        <v>44.75870132</v>
      </c>
      <c r="L16">
        <v>57.939</v>
      </c>
      <c r="M16" t="s">
        <v>55</v>
      </c>
      <c r="N16">
        <v>75</v>
      </c>
      <c r="O16">
        <v>0.76800000000000002</v>
      </c>
      <c r="P16">
        <v>8.5999999999999993E-2</v>
      </c>
      <c r="Q16">
        <v>1</v>
      </c>
      <c r="R16">
        <v>19281001</v>
      </c>
      <c r="S16">
        <v>20040930</v>
      </c>
      <c r="T16">
        <v>27650</v>
      </c>
      <c r="U16">
        <v>27650</v>
      </c>
      <c r="V16">
        <v>179</v>
      </c>
      <c r="W16" s="161">
        <f>Input!C19</f>
        <v>390.51</v>
      </c>
      <c r="X16" s="43">
        <f t="shared" si="0"/>
        <v>282903.79797000001</v>
      </c>
      <c r="Y16" s="161">
        <f>Input!D19</f>
        <v>620</v>
      </c>
      <c r="Z16" s="43">
        <f t="shared" si="1"/>
        <v>449157.14</v>
      </c>
      <c r="AA16" s="161">
        <f>Input!E19</f>
        <v>743.1</v>
      </c>
      <c r="AB16" s="43">
        <f t="shared" si="2"/>
        <v>538336.56570000004</v>
      </c>
      <c r="AC16" s="161">
        <f>Input!F19</f>
        <v>960</v>
      </c>
      <c r="AD16" s="43">
        <f t="shared" si="3"/>
        <v>695469.12</v>
      </c>
      <c r="AE16">
        <v>1070</v>
      </c>
      <c r="AF16">
        <v>1170</v>
      </c>
      <c r="AG16">
        <v>1380</v>
      </c>
      <c r="AH16">
        <v>1600</v>
      </c>
      <c r="AI16">
        <v>1850</v>
      </c>
      <c r="AJ16">
        <v>2190</v>
      </c>
      <c r="AK16">
        <v>2400</v>
      </c>
      <c r="AL16">
        <v>2660</v>
      </c>
      <c r="AM16">
        <v>3930</v>
      </c>
      <c r="AN16">
        <v>6300</v>
      </c>
      <c r="AO16">
        <v>11500</v>
      </c>
      <c r="AP16">
        <v>24800</v>
      </c>
      <c r="AQ16" s="161">
        <f>Input!G19</f>
        <v>2184.59</v>
      </c>
      <c r="AR16" s="43">
        <f t="shared" si="4"/>
        <v>1582619.6717300001</v>
      </c>
    </row>
    <row r="17" spans="1:44" x14ac:dyDescent="0.3">
      <c r="A17">
        <v>10080011</v>
      </c>
      <c r="B17" s="161">
        <f>Input!B20</f>
        <v>6278000</v>
      </c>
      <c r="C17" t="s">
        <v>76</v>
      </c>
      <c r="D17">
        <v>56</v>
      </c>
      <c r="E17" t="s">
        <v>62</v>
      </c>
      <c r="F17" t="s">
        <v>60</v>
      </c>
      <c r="G17">
        <v>433</v>
      </c>
      <c r="H17">
        <v>-108.05944443999999</v>
      </c>
      <c r="I17">
        <v>44.506111109999999</v>
      </c>
      <c r="J17">
        <v>-108.05943196</v>
      </c>
      <c r="K17">
        <v>44.506007449999998</v>
      </c>
      <c r="L17">
        <v>11.59</v>
      </c>
      <c r="M17" t="s">
        <v>55</v>
      </c>
      <c r="N17">
        <v>6</v>
      </c>
      <c r="O17">
        <v>0.55000000000000004</v>
      </c>
      <c r="P17">
        <v>8.3000000000000004E-2</v>
      </c>
      <c r="Q17">
        <v>1</v>
      </c>
      <c r="R17">
        <v>19510401</v>
      </c>
      <c r="S17">
        <v>19590930</v>
      </c>
      <c r="T17">
        <v>2467</v>
      </c>
      <c r="U17">
        <v>2439</v>
      </c>
      <c r="V17">
        <v>0</v>
      </c>
      <c r="W17" s="161">
        <f>Input!C20</f>
        <v>0</v>
      </c>
      <c r="X17" s="43">
        <f t="shared" si="0"/>
        <v>0</v>
      </c>
      <c r="Y17" s="161">
        <f>Input!D20</f>
        <v>2</v>
      </c>
      <c r="Z17" s="43">
        <f t="shared" si="1"/>
        <v>1448.894</v>
      </c>
      <c r="AA17" s="161">
        <f>Input!E20</f>
        <v>4</v>
      </c>
      <c r="AB17" s="43">
        <f t="shared" si="2"/>
        <v>2897.788</v>
      </c>
      <c r="AC17" s="161">
        <f>Input!F20</f>
        <v>6</v>
      </c>
      <c r="AD17" s="43">
        <f t="shared" si="3"/>
        <v>4346.6819999999998</v>
      </c>
      <c r="AE17">
        <v>7</v>
      </c>
      <c r="AF17">
        <v>8</v>
      </c>
      <c r="AG17">
        <v>10</v>
      </c>
      <c r="AH17">
        <v>12</v>
      </c>
      <c r="AI17">
        <v>17</v>
      </c>
      <c r="AJ17">
        <v>30</v>
      </c>
      <c r="AK17">
        <v>36</v>
      </c>
      <c r="AL17">
        <v>42</v>
      </c>
      <c r="AM17">
        <v>62</v>
      </c>
      <c r="AN17">
        <v>80.599999999999994</v>
      </c>
      <c r="AO17">
        <v>165</v>
      </c>
      <c r="AP17">
        <v>549</v>
      </c>
      <c r="AQ17" s="161">
        <f>Input!G20</f>
        <v>26.074000000000002</v>
      </c>
      <c r="AR17" s="43">
        <f t="shared" si="4"/>
        <v>18889.231078000001</v>
      </c>
    </row>
    <row r="18" spans="1:44" x14ac:dyDescent="0.3">
      <c r="A18">
        <v>10080012</v>
      </c>
      <c r="B18" s="161">
        <f>Input!B21</f>
        <v>6280000</v>
      </c>
      <c r="C18" t="s">
        <v>77</v>
      </c>
      <c r="D18">
        <v>56</v>
      </c>
      <c r="E18" t="s">
        <v>62</v>
      </c>
      <c r="F18" t="s">
        <v>60</v>
      </c>
      <c r="G18">
        <v>775</v>
      </c>
      <c r="H18">
        <v>-109.34333332999999</v>
      </c>
      <c r="I18">
        <v>44.478333329999998</v>
      </c>
      <c r="J18">
        <v>-109.34349072000001</v>
      </c>
      <c r="K18">
        <v>44.478480949999998</v>
      </c>
      <c r="L18">
        <v>20.651</v>
      </c>
      <c r="M18" t="s">
        <v>55</v>
      </c>
      <c r="N18">
        <v>16</v>
      </c>
      <c r="O18">
        <v>0.7</v>
      </c>
      <c r="P18">
        <v>8.4000000000000005E-2</v>
      </c>
      <c r="Q18">
        <v>1</v>
      </c>
      <c r="R18">
        <v>19210101</v>
      </c>
      <c r="S18">
        <v>19890930</v>
      </c>
      <c r="T18">
        <v>5905</v>
      </c>
      <c r="U18">
        <v>5905</v>
      </c>
      <c r="V18">
        <v>50</v>
      </c>
      <c r="W18" s="161">
        <f>Input!C21</f>
        <v>90</v>
      </c>
      <c r="X18" s="43">
        <f t="shared" si="0"/>
        <v>65200.23</v>
      </c>
      <c r="Y18" s="161">
        <f>Input!D21</f>
        <v>129.30000000000001</v>
      </c>
      <c r="Z18" s="43">
        <f t="shared" si="1"/>
        <v>93670.997100000008</v>
      </c>
      <c r="AA18" s="161">
        <f>Input!E21</f>
        <v>144</v>
      </c>
      <c r="AB18" s="43">
        <f t="shared" si="2"/>
        <v>104320.368</v>
      </c>
      <c r="AC18" s="161">
        <f>Input!F21</f>
        <v>165</v>
      </c>
      <c r="AD18" s="43">
        <f t="shared" si="3"/>
        <v>119533.755</v>
      </c>
      <c r="AE18">
        <v>177</v>
      </c>
      <c r="AF18">
        <v>190</v>
      </c>
      <c r="AG18">
        <v>226</v>
      </c>
      <c r="AH18">
        <v>308</v>
      </c>
      <c r="AI18">
        <v>418</v>
      </c>
      <c r="AJ18">
        <v>675.4</v>
      </c>
      <c r="AK18">
        <v>968</v>
      </c>
      <c r="AL18">
        <v>1350</v>
      </c>
      <c r="AM18">
        <v>2500</v>
      </c>
      <c r="AN18">
        <v>3640</v>
      </c>
      <c r="AO18">
        <v>5888.2</v>
      </c>
      <c r="AP18">
        <v>13800</v>
      </c>
      <c r="AQ18" s="161">
        <f>Input!G21</f>
        <v>864.14099999999996</v>
      </c>
      <c r="AR18" s="43">
        <f t="shared" si="4"/>
        <v>626024.35502699995</v>
      </c>
    </row>
    <row r="19" spans="1:44" x14ac:dyDescent="0.3">
      <c r="A19">
        <v>10080013</v>
      </c>
      <c r="B19" s="161">
        <f>Input!B22</f>
        <v>6281000</v>
      </c>
      <c r="C19" t="s">
        <v>78</v>
      </c>
      <c r="D19">
        <v>56</v>
      </c>
      <c r="E19" t="s">
        <v>62</v>
      </c>
      <c r="F19" t="s">
        <v>54</v>
      </c>
      <c r="G19">
        <v>585</v>
      </c>
      <c r="H19">
        <v>-109.25792925</v>
      </c>
      <c r="I19">
        <v>44.419118159999996</v>
      </c>
      <c r="J19">
        <v>-109.25312042</v>
      </c>
      <c r="K19">
        <v>44.432929989999998</v>
      </c>
      <c r="L19">
        <v>1585.598</v>
      </c>
      <c r="M19" t="s">
        <v>55</v>
      </c>
      <c r="N19">
        <v>39</v>
      </c>
      <c r="O19">
        <v>0.49299999999999999</v>
      </c>
      <c r="P19">
        <v>0.121</v>
      </c>
      <c r="Q19">
        <v>1</v>
      </c>
      <c r="R19">
        <v>19030501</v>
      </c>
      <c r="S19">
        <v>20040930</v>
      </c>
      <c r="T19">
        <v>14309</v>
      </c>
      <c r="U19">
        <v>14274</v>
      </c>
      <c r="V19">
        <v>0</v>
      </c>
      <c r="W19" s="161">
        <f>Input!C22</f>
        <v>0.28999999999999998</v>
      </c>
      <c r="X19" s="43">
        <f t="shared" si="0"/>
        <v>210.08963</v>
      </c>
      <c r="Y19" s="161">
        <f>Input!D22</f>
        <v>5</v>
      </c>
      <c r="Z19" s="43">
        <f t="shared" si="1"/>
        <v>3622.2350000000001</v>
      </c>
      <c r="AA19" s="161">
        <f>Input!E22</f>
        <v>22</v>
      </c>
      <c r="AB19" s="43">
        <f t="shared" si="2"/>
        <v>15937.834000000001</v>
      </c>
      <c r="AC19" s="161">
        <f>Input!F22</f>
        <v>77</v>
      </c>
      <c r="AD19" s="43">
        <f t="shared" si="3"/>
        <v>55782.419000000002</v>
      </c>
      <c r="AE19">
        <v>88</v>
      </c>
      <c r="AF19">
        <v>95</v>
      </c>
      <c r="AG19">
        <v>107</v>
      </c>
      <c r="AH19">
        <v>121</v>
      </c>
      <c r="AI19">
        <v>150</v>
      </c>
      <c r="AJ19">
        <v>210</v>
      </c>
      <c r="AK19">
        <v>286</v>
      </c>
      <c r="AL19">
        <v>456</v>
      </c>
      <c r="AM19">
        <v>1210</v>
      </c>
      <c r="AN19">
        <v>1910</v>
      </c>
      <c r="AO19">
        <v>3249</v>
      </c>
      <c r="AP19">
        <v>7370</v>
      </c>
      <c r="AQ19" s="161">
        <f>Input!G22</f>
        <v>387.14400000000001</v>
      </c>
      <c r="AR19" s="43">
        <f t="shared" si="4"/>
        <v>280465.30936800002</v>
      </c>
    </row>
    <row r="20" spans="1:44" x14ac:dyDescent="0.3">
      <c r="A20">
        <v>10080014</v>
      </c>
      <c r="B20" s="161">
        <f>Input!B23</f>
        <v>6286200</v>
      </c>
      <c r="C20" t="s">
        <v>79</v>
      </c>
      <c r="D20">
        <v>56</v>
      </c>
      <c r="E20" t="s">
        <v>62</v>
      </c>
      <c r="F20" t="s">
        <v>60</v>
      </c>
      <c r="G20">
        <v>2989</v>
      </c>
      <c r="H20">
        <v>-108.33178182</v>
      </c>
      <c r="I20">
        <v>44.858564909999998</v>
      </c>
      <c r="J20">
        <v>-108.33177185</v>
      </c>
      <c r="K20">
        <v>44.858444210000002</v>
      </c>
      <c r="L20">
        <v>13.459</v>
      </c>
      <c r="M20" t="s">
        <v>55</v>
      </c>
      <c r="N20">
        <v>11</v>
      </c>
      <c r="O20">
        <v>0.72799999999999998</v>
      </c>
      <c r="P20">
        <v>9.0999999999999998E-2</v>
      </c>
      <c r="Q20">
        <v>1</v>
      </c>
      <c r="R20">
        <v>19571001</v>
      </c>
      <c r="S20">
        <v>19680930</v>
      </c>
      <c r="T20">
        <v>4018</v>
      </c>
      <c r="U20">
        <v>4018</v>
      </c>
      <c r="V20">
        <v>120</v>
      </c>
      <c r="W20" s="161">
        <f>Input!C23</f>
        <v>226</v>
      </c>
      <c r="X20" s="43">
        <f t="shared" si="0"/>
        <v>163725.022</v>
      </c>
      <c r="Y20" s="161">
        <f>Input!D23</f>
        <v>342</v>
      </c>
      <c r="Z20" s="43">
        <f t="shared" si="1"/>
        <v>247760.87400000001</v>
      </c>
      <c r="AA20" s="161">
        <f>Input!E23</f>
        <v>450</v>
      </c>
      <c r="AB20" s="43">
        <f t="shared" si="2"/>
        <v>326001.15000000002</v>
      </c>
      <c r="AC20" s="161">
        <f>Input!F23</f>
        <v>610</v>
      </c>
      <c r="AD20" s="43">
        <f t="shared" si="3"/>
        <v>441912.67</v>
      </c>
      <c r="AE20">
        <v>659</v>
      </c>
      <c r="AF20">
        <v>706.4</v>
      </c>
      <c r="AG20">
        <v>801</v>
      </c>
      <c r="AH20">
        <v>920</v>
      </c>
      <c r="AI20">
        <v>1020</v>
      </c>
      <c r="AJ20">
        <v>1130</v>
      </c>
      <c r="AK20">
        <v>1200</v>
      </c>
      <c r="AL20">
        <v>1290</v>
      </c>
      <c r="AM20">
        <v>1570</v>
      </c>
      <c r="AN20">
        <v>2850</v>
      </c>
      <c r="AO20">
        <v>6708.1</v>
      </c>
      <c r="AP20">
        <v>12400</v>
      </c>
      <c r="AQ20" s="161">
        <f>Input!G23</f>
        <v>1139.0989999999999</v>
      </c>
      <c r="AR20" s="43">
        <f t="shared" si="4"/>
        <v>825216.85325299995</v>
      </c>
    </row>
    <row r="21" spans="1:44" x14ac:dyDescent="0.3">
      <c r="A21">
        <v>10080016</v>
      </c>
      <c r="B21" s="161">
        <f>Input!B24</f>
        <v>6289600</v>
      </c>
      <c r="C21" t="s">
        <v>80</v>
      </c>
      <c r="D21">
        <v>56</v>
      </c>
      <c r="E21" t="s">
        <v>62</v>
      </c>
      <c r="F21" t="s">
        <v>54</v>
      </c>
      <c r="G21">
        <v>15.4</v>
      </c>
      <c r="H21">
        <v>-107.48286851</v>
      </c>
      <c r="I21">
        <v>44.987744120000002</v>
      </c>
      <c r="J21">
        <v>-107.48264313</v>
      </c>
      <c r="K21">
        <v>44.987495420000002</v>
      </c>
      <c r="L21">
        <v>32.878999999999998</v>
      </c>
      <c r="M21" t="s">
        <v>55</v>
      </c>
      <c r="N21">
        <v>20</v>
      </c>
      <c r="O21">
        <v>0.84399999999999997</v>
      </c>
      <c r="P21">
        <v>5.1999999999999998E-2</v>
      </c>
      <c r="Q21">
        <v>1</v>
      </c>
      <c r="R21">
        <v>19821001</v>
      </c>
      <c r="S21">
        <v>20040930</v>
      </c>
      <c r="T21">
        <v>7583</v>
      </c>
      <c r="U21">
        <v>7582</v>
      </c>
      <c r="V21">
        <v>0</v>
      </c>
      <c r="W21" s="161">
        <f>Input!C24</f>
        <v>3.8</v>
      </c>
      <c r="X21" s="43">
        <f t="shared" si="0"/>
        <v>2752.8986</v>
      </c>
      <c r="Y21" s="161">
        <f>Input!D24</f>
        <v>4.5999999999999996</v>
      </c>
      <c r="Z21" s="43">
        <f t="shared" si="1"/>
        <v>3332.4561999999996</v>
      </c>
      <c r="AA21" s="161">
        <f>Input!E24</f>
        <v>5.2</v>
      </c>
      <c r="AB21" s="43">
        <f t="shared" si="2"/>
        <v>3767.1244000000002</v>
      </c>
      <c r="AC21" s="161">
        <f>Input!F24</f>
        <v>6</v>
      </c>
      <c r="AD21" s="43">
        <f t="shared" si="3"/>
        <v>4346.6819999999998</v>
      </c>
      <c r="AE21">
        <v>6.2</v>
      </c>
      <c r="AF21">
        <v>6.5</v>
      </c>
      <c r="AG21">
        <v>7.1</v>
      </c>
      <c r="AH21">
        <v>7.8</v>
      </c>
      <c r="AI21">
        <v>8.6999999999999993</v>
      </c>
      <c r="AJ21">
        <v>10</v>
      </c>
      <c r="AK21">
        <v>12</v>
      </c>
      <c r="AL21">
        <v>14</v>
      </c>
      <c r="AM21">
        <v>22</v>
      </c>
      <c r="AN21">
        <v>34.799999999999997</v>
      </c>
      <c r="AO21">
        <v>59.16</v>
      </c>
      <c r="AP21">
        <v>291</v>
      </c>
      <c r="AQ21" s="161">
        <f>Input!G24</f>
        <v>11.724</v>
      </c>
      <c r="AR21" s="43">
        <f t="shared" si="4"/>
        <v>8493.4166280000009</v>
      </c>
    </row>
    <row r="22" spans="1:44" x14ac:dyDescent="0.3">
      <c r="A22">
        <v>10090101</v>
      </c>
      <c r="B22" s="161">
        <f>Input!B25</f>
        <v>6306000</v>
      </c>
      <c r="C22" t="s">
        <v>81</v>
      </c>
      <c r="D22">
        <v>56</v>
      </c>
      <c r="E22" t="s">
        <v>62</v>
      </c>
      <c r="F22" t="s">
        <v>60</v>
      </c>
      <c r="G22">
        <v>894</v>
      </c>
      <c r="H22">
        <v>-106.93951417</v>
      </c>
      <c r="I22">
        <v>44.944417020000003</v>
      </c>
      <c r="J22">
        <v>-106.94020080999999</v>
      </c>
      <c r="K22">
        <v>44.945152280000002</v>
      </c>
      <c r="L22">
        <v>98.102999999999994</v>
      </c>
      <c r="M22" t="s">
        <v>65</v>
      </c>
      <c r="N22">
        <v>19</v>
      </c>
      <c r="O22">
        <v>0.64900000000000002</v>
      </c>
      <c r="P22">
        <v>7.9000000000000001E-2</v>
      </c>
      <c r="Q22">
        <v>1</v>
      </c>
      <c r="R22">
        <v>19381001</v>
      </c>
      <c r="S22">
        <v>19570930</v>
      </c>
      <c r="T22">
        <v>6940</v>
      </c>
      <c r="U22">
        <v>6940</v>
      </c>
      <c r="V22">
        <v>3.4</v>
      </c>
      <c r="W22" s="161">
        <f>Input!C25</f>
        <v>23</v>
      </c>
      <c r="X22" s="43">
        <f t="shared" si="0"/>
        <v>16662.280999999999</v>
      </c>
      <c r="Y22" s="161">
        <f>Input!D25</f>
        <v>63</v>
      </c>
      <c r="Z22" s="43">
        <f t="shared" si="1"/>
        <v>45640.161</v>
      </c>
      <c r="AA22" s="161">
        <f>Input!E25</f>
        <v>90</v>
      </c>
      <c r="AB22" s="43">
        <f t="shared" si="2"/>
        <v>65200.23</v>
      </c>
      <c r="AC22" s="161">
        <f>Input!F25</f>
        <v>120</v>
      </c>
      <c r="AD22" s="43">
        <f t="shared" si="3"/>
        <v>86933.64</v>
      </c>
      <c r="AE22">
        <v>127</v>
      </c>
      <c r="AF22">
        <v>136</v>
      </c>
      <c r="AG22">
        <v>160</v>
      </c>
      <c r="AH22">
        <v>180</v>
      </c>
      <c r="AI22">
        <v>210</v>
      </c>
      <c r="AJ22">
        <v>264</v>
      </c>
      <c r="AK22">
        <v>326</v>
      </c>
      <c r="AL22">
        <v>459.8</v>
      </c>
      <c r="AM22">
        <v>1080</v>
      </c>
      <c r="AN22">
        <v>1689.5</v>
      </c>
      <c r="AO22">
        <v>2991.8</v>
      </c>
      <c r="AP22">
        <v>7200</v>
      </c>
      <c r="AQ22" s="161">
        <f>Input!G25</f>
        <v>402.63900000000001</v>
      </c>
      <c r="AR22" s="43">
        <f t="shared" si="4"/>
        <v>291690.61563299998</v>
      </c>
    </row>
    <row r="23" spans="1:44" x14ac:dyDescent="0.3">
      <c r="A23">
        <v>10090201</v>
      </c>
      <c r="B23" s="161">
        <f>Input!B26</f>
        <v>6310500</v>
      </c>
      <c r="C23" t="s">
        <v>82</v>
      </c>
      <c r="D23">
        <v>56</v>
      </c>
      <c r="E23" t="s">
        <v>62</v>
      </c>
      <c r="F23" t="s">
        <v>60</v>
      </c>
      <c r="G23">
        <v>647</v>
      </c>
      <c r="H23">
        <v>-106.61726609</v>
      </c>
      <c r="I23">
        <v>43.716639270000002</v>
      </c>
      <c r="J23">
        <v>-106.62560272</v>
      </c>
      <c r="K23">
        <v>43.705551149999998</v>
      </c>
      <c r="L23">
        <v>1406.501</v>
      </c>
      <c r="M23" t="s">
        <v>65</v>
      </c>
      <c r="N23">
        <v>3</v>
      </c>
      <c r="O23">
        <v>0.57599999999999996</v>
      </c>
      <c r="P23">
        <v>0.17599999999999999</v>
      </c>
      <c r="Q23">
        <v>1</v>
      </c>
      <c r="R23">
        <v>19110501</v>
      </c>
      <c r="S23">
        <v>19320630</v>
      </c>
      <c r="T23">
        <v>1189</v>
      </c>
      <c r="U23">
        <v>1189</v>
      </c>
      <c r="V23">
        <v>10</v>
      </c>
      <c r="W23" s="161">
        <f>Input!C26</f>
        <v>10</v>
      </c>
      <c r="X23" s="43">
        <f t="shared" si="0"/>
        <v>7244.47</v>
      </c>
      <c r="Y23" s="161">
        <f>Input!D26</f>
        <v>32</v>
      </c>
      <c r="Z23" s="43">
        <f t="shared" si="1"/>
        <v>23182.304</v>
      </c>
      <c r="AA23" s="161">
        <f>Input!E26</f>
        <v>36</v>
      </c>
      <c r="AB23" s="43">
        <f t="shared" si="2"/>
        <v>26080.092000000001</v>
      </c>
      <c r="AC23" s="161">
        <f>Input!F26</f>
        <v>50</v>
      </c>
      <c r="AD23" s="43">
        <f t="shared" si="3"/>
        <v>36222.35</v>
      </c>
      <c r="AE23">
        <v>53</v>
      </c>
      <c r="AF23">
        <v>63</v>
      </c>
      <c r="AG23">
        <v>70</v>
      </c>
      <c r="AH23">
        <v>80</v>
      </c>
      <c r="AI23">
        <v>92</v>
      </c>
      <c r="AJ23">
        <v>109</v>
      </c>
      <c r="AK23">
        <v>123.5</v>
      </c>
      <c r="AL23">
        <v>147</v>
      </c>
      <c r="AM23">
        <v>285</v>
      </c>
      <c r="AN23">
        <v>500</v>
      </c>
      <c r="AO23">
        <v>1232</v>
      </c>
      <c r="AP23">
        <v>1440</v>
      </c>
      <c r="AQ23" s="161">
        <f>Input!G26</f>
        <v>141.20699999999999</v>
      </c>
      <c r="AR23" s="43">
        <f t="shared" si="4"/>
        <v>102296.98752899999</v>
      </c>
    </row>
    <row r="24" spans="1:44" x14ac:dyDescent="0.3">
      <c r="A24">
        <v>10090202</v>
      </c>
      <c r="B24" s="161">
        <f>Input!B27</f>
        <v>6317000</v>
      </c>
      <c r="C24" t="s">
        <v>83</v>
      </c>
      <c r="D24">
        <v>56</v>
      </c>
      <c r="E24" t="s">
        <v>62</v>
      </c>
      <c r="F24" t="s">
        <v>54</v>
      </c>
      <c r="G24">
        <v>6050</v>
      </c>
      <c r="H24">
        <v>-106.12752779</v>
      </c>
      <c r="I24">
        <v>44.649982260000002</v>
      </c>
      <c r="J24">
        <v>-106.12754059</v>
      </c>
      <c r="K24">
        <v>44.650051120000001</v>
      </c>
      <c r="L24">
        <v>7.7350000000000003</v>
      </c>
      <c r="M24" t="s">
        <v>55</v>
      </c>
      <c r="N24">
        <v>73</v>
      </c>
      <c r="O24">
        <v>0.503</v>
      </c>
      <c r="P24">
        <v>0.11700000000000001</v>
      </c>
      <c r="Q24">
        <v>1</v>
      </c>
      <c r="R24">
        <v>19301001</v>
      </c>
      <c r="S24">
        <v>20040930</v>
      </c>
      <c r="T24">
        <v>26847</v>
      </c>
      <c r="U24">
        <v>25533</v>
      </c>
      <c r="V24">
        <v>0</v>
      </c>
      <c r="W24" s="161">
        <f>Input!C27</f>
        <v>0</v>
      </c>
      <c r="X24" s="43">
        <f t="shared" si="0"/>
        <v>0</v>
      </c>
      <c r="Y24" s="161">
        <f>Input!D27</f>
        <v>0.1</v>
      </c>
      <c r="Z24" s="43">
        <f t="shared" si="1"/>
        <v>72.444699999999997</v>
      </c>
      <c r="AA24" s="161">
        <f>Input!E27</f>
        <v>15</v>
      </c>
      <c r="AB24" s="43">
        <f t="shared" si="2"/>
        <v>10866.705</v>
      </c>
      <c r="AC24" s="161">
        <f>Input!F27</f>
        <v>48</v>
      </c>
      <c r="AD24" s="43">
        <f t="shared" si="3"/>
        <v>34773.455999999998</v>
      </c>
      <c r="AE24">
        <v>61</v>
      </c>
      <c r="AF24">
        <v>75</v>
      </c>
      <c r="AG24">
        <v>100</v>
      </c>
      <c r="AH24">
        <v>128</v>
      </c>
      <c r="AI24">
        <v>162</v>
      </c>
      <c r="AJ24">
        <v>219</v>
      </c>
      <c r="AK24">
        <v>260</v>
      </c>
      <c r="AL24">
        <v>320</v>
      </c>
      <c r="AM24">
        <v>578</v>
      </c>
      <c r="AN24">
        <v>990</v>
      </c>
      <c r="AO24">
        <v>2315.1999999999998</v>
      </c>
      <c r="AP24">
        <v>22600</v>
      </c>
      <c r="AQ24" s="161">
        <f>Input!G27</f>
        <v>269.822</v>
      </c>
      <c r="AR24" s="43">
        <f t="shared" si="4"/>
        <v>195471.738434</v>
      </c>
    </row>
    <row r="25" spans="1:44" x14ac:dyDescent="0.3">
      <c r="A25">
        <v>10090203</v>
      </c>
      <c r="B25" s="161">
        <f>Input!B28</f>
        <v>6313000</v>
      </c>
      <c r="C25" t="s">
        <v>84</v>
      </c>
      <c r="D25">
        <v>56</v>
      </c>
      <c r="E25" t="s">
        <v>62</v>
      </c>
      <c r="F25" t="s">
        <v>60</v>
      </c>
      <c r="G25">
        <v>1150</v>
      </c>
      <c r="H25">
        <v>-106.57726397</v>
      </c>
      <c r="I25">
        <v>43.619416749999999</v>
      </c>
      <c r="J25">
        <v>-106.57694244</v>
      </c>
      <c r="K25">
        <v>43.619354250000001</v>
      </c>
      <c r="L25">
        <v>26.763999999999999</v>
      </c>
      <c r="M25" t="s">
        <v>55</v>
      </c>
      <c r="N25">
        <v>24</v>
      </c>
      <c r="O25">
        <v>0.313</v>
      </c>
      <c r="P25">
        <v>0.124</v>
      </c>
      <c r="Q25">
        <v>1</v>
      </c>
      <c r="R25">
        <v>19381001</v>
      </c>
      <c r="S25">
        <v>19840930</v>
      </c>
      <c r="T25">
        <v>8849</v>
      </c>
      <c r="U25">
        <v>8706</v>
      </c>
      <c r="V25">
        <v>0</v>
      </c>
      <c r="W25" s="161">
        <f>Input!C28</f>
        <v>0</v>
      </c>
      <c r="X25" s="43">
        <f t="shared" si="0"/>
        <v>0</v>
      </c>
      <c r="Y25" s="161">
        <f>Input!D28</f>
        <v>0.7</v>
      </c>
      <c r="Z25" s="43">
        <f t="shared" si="1"/>
        <v>507.11289999999997</v>
      </c>
      <c r="AA25" s="161">
        <f>Input!E28</f>
        <v>2.2000000000000002</v>
      </c>
      <c r="AB25" s="43">
        <f t="shared" si="2"/>
        <v>1593.7834</v>
      </c>
      <c r="AC25" s="161">
        <f>Input!F28</f>
        <v>5</v>
      </c>
      <c r="AD25" s="43">
        <f t="shared" si="3"/>
        <v>3622.2350000000001</v>
      </c>
      <c r="AE25">
        <v>6</v>
      </c>
      <c r="AF25">
        <v>7</v>
      </c>
      <c r="AG25">
        <v>10</v>
      </c>
      <c r="AH25">
        <v>13</v>
      </c>
      <c r="AI25">
        <v>16</v>
      </c>
      <c r="AJ25">
        <v>21</v>
      </c>
      <c r="AK25">
        <v>25</v>
      </c>
      <c r="AL25">
        <v>30</v>
      </c>
      <c r="AM25">
        <v>64</v>
      </c>
      <c r="AN25">
        <v>130</v>
      </c>
      <c r="AO25">
        <v>387.5</v>
      </c>
      <c r="AP25">
        <v>8840</v>
      </c>
      <c r="AQ25" s="161">
        <f>Input!G28</f>
        <v>37.389000000000003</v>
      </c>
      <c r="AR25" s="43">
        <f t="shared" si="4"/>
        <v>27086.348883000002</v>
      </c>
    </row>
    <row r="26" spans="1:44" x14ac:dyDescent="0.3">
      <c r="A26">
        <v>10090204</v>
      </c>
      <c r="B26" s="161">
        <f>Input!B29</f>
        <v>6313400</v>
      </c>
      <c r="C26" t="s">
        <v>85</v>
      </c>
      <c r="D26">
        <v>56</v>
      </c>
      <c r="E26" t="s">
        <v>62</v>
      </c>
      <c r="F26" t="s">
        <v>60</v>
      </c>
      <c r="G26">
        <v>769</v>
      </c>
      <c r="H26">
        <v>-106.36836384999999</v>
      </c>
      <c r="I26">
        <v>43.621918290000004</v>
      </c>
      <c r="J26">
        <v>-106.36875153</v>
      </c>
      <c r="K26">
        <v>43.622245790000001</v>
      </c>
      <c r="L26">
        <v>48.023000000000003</v>
      </c>
      <c r="M26" t="s">
        <v>55</v>
      </c>
      <c r="N26">
        <v>16</v>
      </c>
      <c r="O26">
        <v>0.64800000000000002</v>
      </c>
      <c r="P26">
        <v>0.14000000000000001</v>
      </c>
      <c r="Q26">
        <v>1</v>
      </c>
      <c r="R26">
        <v>19760401</v>
      </c>
      <c r="S26">
        <v>19930930</v>
      </c>
      <c r="T26">
        <v>6027</v>
      </c>
      <c r="U26">
        <v>6027</v>
      </c>
      <c r="V26">
        <v>3.7</v>
      </c>
      <c r="W26" s="161">
        <f>Input!C29</f>
        <v>7.4279999999999999</v>
      </c>
      <c r="X26" s="43">
        <f t="shared" si="0"/>
        <v>5381.1923159999997</v>
      </c>
      <c r="Y26" s="161">
        <f>Input!D29</f>
        <v>12</v>
      </c>
      <c r="Z26" s="43">
        <f t="shared" si="1"/>
        <v>8693.3639999999996</v>
      </c>
      <c r="AA26" s="161">
        <f>Input!E29</f>
        <v>15</v>
      </c>
      <c r="AB26" s="43">
        <f t="shared" si="2"/>
        <v>10866.705</v>
      </c>
      <c r="AC26" s="161">
        <f>Input!F29</f>
        <v>22</v>
      </c>
      <c r="AD26" s="43">
        <f t="shared" si="3"/>
        <v>15937.834000000001</v>
      </c>
      <c r="AE26">
        <v>25</v>
      </c>
      <c r="AF26">
        <v>26</v>
      </c>
      <c r="AG26">
        <v>29</v>
      </c>
      <c r="AH26">
        <v>31</v>
      </c>
      <c r="AI26">
        <v>34</v>
      </c>
      <c r="AJ26">
        <v>38</v>
      </c>
      <c r="AK26">
        <v>40</v>
      </c>
      <c r="AL26">
        <v>44</v>
      </c>
      <c r="AM26">
        <v>61</v>
      </c>
      <c r="AN26">
        <v>92</v>
      </c>
      <c r="AO26">
        <v>347.88</v>
      </c>
      <c r="AP26">
        <v>7610</v>
      </c>
      <c r="AQ26" s="161">
        <f>Input!G29</f>
        <v>45.259</v>
      </c>
      <c r="AR26" s="43">
        <f t="shared" si="4"/>
        <v>32787.746772999999</v>
      </c>
    </row>
    <row r="27" spans="1:44" x14ac:dyDescent="0.3">
      <c r="A27">
        <v>10090205</v>
      </c>
      <c r="B27" s="161">
        <f>Input!B30</f>
        <v>6316500</v>
      </c>
      <c r="C27" t="s">
        <v>86</v>
      </c>
      <c r="D27">
        <v>56</v>
      </c>
      <c r="E27" t="s">
        <v>62</v>
      </c>
      <c r="F27" t="s">
        <v>60</v>
      </c>
      <c r="G27">
        <v>956</v>
      </c>
      <c r="H27">
        <v>-106.13944444000001</v>
      </c>
      <c r="I27">
        <v>44.486944440000002</v>
      </c>
      <c r="J27">
        <v>-106.14453125</v>
      </c>
      <c r="K27">
        <v>44.487361909999997</v>
      </c>
      <c r="L27">
        <v>406.279</v>
      </c>
      <c r="M27" t="s">
        <v>65</v>
      </c>
      <c r="N27">
        <v>18</v>
      </c>
      <c r="O27">
        <v>0.378</v>
      </c>
      <c r="P27">
        <v>0.13800000000000001</v>
      </c>
      <c r="Q27">
        <v>1</v>
      </c>
      <c r="R27">
        <v>19391001</v>
      </c>
      <c r="S27">
        <v>19640930</v>
      </c>
      <c r="T27">
        <v>6575</v>
      </c>
      <c r="U27">
        <v>5734</v>
      </c>
      <c r="V27">
        <v>0</v>
      </c>
      <c r="W27" s="161">
        <f>Input!C30</f>
        <v>0</v>
      </c>
      <c r="X27" s="43">
        <f t="shared" si="0"/>
        <v>0</v>
      </c>
      <c r="Y27" s="161">
        <f>Input!D30</f>
        <v>0</v>
      </c>
      <c r="Z27" s="43">
        <f t="shared" si="1"/>
        <v>0</v>
      </c>
      <c r="AA27" s="161">
        <f>Input!E30</f>
        <v>0</v>
      </c>
      <c r="AB27" s="43">
        <f t="shared" si="2"/>
        <v>0</v>
      </c>
      <c r="AC27" s="161">
        <f>Input!F30</f>
        <v>0.4</v>
      </c>
      <c r="AD27" s="43">
        <f t="shared" si="3"/>
        <v>289.77879999999999</v>
      </c>
      <c r="AE27">
        <v>1.6</v>
      </c>
      <c r="AF27">
        <v>4</v>
      </c>
      <c r="AG27">
        <v>8</v>
      </c>
      <c r="AH27">
        <v>13</v>
      </c>
      <c r="AI27">
        <v>18</v>
      </c>
      <c r="AJ27">
        <v>26</v>
      </c>
      <c r="AK27">
        <v>31</v>
      </c>
      <c r="AL27">
        <v>39</v>
      </c>
      <c r="AM27">
        <v>92</v>
      </c>
      <c r="AN27">
        <v>183.2</v>
      </c>
      <c r="AO27">
        <v>488</v>
      </c>
      <c r="AP27">
        <v>2250</v>
      </c>
      <c r="AQ27" s="161">
        <f>Input!G30</f>
        <v>39.997999999999998</v>
      </c>
      <c r="AR27" s="43">
        <f t="shared" si="4"/>
        <v>28976.431106</v>
      </c>
    </row>
    <row r="28" spans="1:44" x14ac:dyDescent="0.3">
      <c r="A28">
        <v>10090206</v>
      </c>
      <c r="B28" s="161">
        <f>Input!B31</f>
        <v>6324000</v>
      </c>
      <c r="C28" t="s">
        <v>87</v>
      </c>
      <c r="D28">
        <v>56</v>
      </c>
      <c r="E28" t="s">
        <v>62</v>
      </c>
      <c r="F28" t="s">
        <v>54</v>
      </c>
      <c r="G28">
        <v>1110</v>
      </c>
      <c r="H28">
        <v>-106.0828016</v>
      </c>
      <c r="I28">
        <v>44.871652230000002</v>
      </c>
      <c r="J28">
        <v>-106.08278656</v>
      </c>
      <c r="K28">
        <v>44.871650700000004</v>
      </c>
      <c r="L28">
        <v>1.1990000000000001</v>
      </c>
      <c r="M28" t="s">
        <v>55</v>
      </c>
      <c r="N28">
        <v>48</v>
      </c>
      <c r="O28">
        <v>0.54100000000000004</v>
      </c>
      <c r="P28">
        <v>0.10299999999999999</v>
      </c>
      <c r="Q28">
        <v>1</v>
      </c>
      <c r="R28">
        <v>19150901</v>
      </c>
      <c r="S28">
        <v>20040930</v>
      </c>
      <c r="T28">
        <v>17589</v>
      </c>
      <c r="U28">
        <v>17543</v>
      </c>
      <c r="V28">
        <v>0</v>
      </c>
      <c r="W28" s="161">
        <f>Input!C31</f>
        <v>0.8</v>
      </c>
      <c r="X28" s="43">
        <f t="shared" si="0"/>
        <v>579.55759999999998</v>
      </c>
      <c r="Y28" s="161">
        <f>Input!D31</f>
        <v>7.4</v>
      </c>
      <c r="Z28" s="43">
        <f t="shared" si="1"/>
        <v>5360.9078</v>
      </c>
      <c r="AA28" s="161">
        <f>Input!E31</f>
        <v>20</v>
      </c>
      <c r="AB28" s="43">
        <f t="shared" si="2"/>
        <v>14488.94</v>
      </c>
      <c r="AC28" s="161">
        <f>Input!F31</f>
        <v>44</v>
      </c>
      <c r="AD28" s="43">
        <f t="shared" si="3"/>
        <v>31875.668000000001</v>
      </c>
      <c r="AE28">
        <v>50</v>
      </c>
      <c r="AF28">
        <v>58</v>
      </c>
      <c r="AG28">
        <v>71</v>
      </c>
      <c r="AH28">
        <v>86</v>
      </c>
      <c r="AI28">
        <v>106</v>
      </c>
      <c r="AJ28">
        <v>136</v>
      </c>
      <c r="AK28">
        <v>160</v>
      </c>
      <c r="AL28">
        <v>202</v>
      </c>
      <c r="AM28">
        <v>389</v>
      </c>
      <c r="AN28">
        <v>760</v>
      </c>
      <c r="AO28">
        <v>1671</v>
      </c>
      <c r="AP28">
        <v>4880</v>
      </c>
      <c r="AQ28" s="161">
        <f>Input!G31</f>
        <v>184.18799999999999</v>
      </c>
      <c r="AR28" s="43">
        <f t="shared" si="4"/>
        <v>133434.444036</v>
      </c>
    </row>
    <row r="29" spans="1:44" x14ac:dyDescent="0.3">
      <c r="A29" s="45">
        <v>10090207</v>
      </c>
      <c r="B29" s="161">
        <f>Input!B32</f>
        <v>6324500</v>
      </c>
      <c r="C29" s="45" t="s">
        <v>52</v>
      </c>
      <c r="D29" s="45">
        <v>30</v>
      </c>
      <c r="E29" s="45" t="s">
        <v>53</v>
      </c>
      <c r="F29" s="45" t="s">
        <v>54</v>
      </c>
      <c r="G29" s="45">
        <v>8086</v>
      </c>
      <c r="H29" s="45">
        <v>-105.87806689999999</v>
      </c>
      <c r="I29" s="45">
        <v>45.0577647</v>
      </c>
      <c r="J29" s="45">
        <v>-105.87834168000001</v>
      </c>
      <c r="K29" s="45">
        <v>45.057395939999999</v>
      </c>
      <c r="L29" s="45">
        <v>46.375999999999998</v>
      </c>
      <c r="M29" s="45" t="s">
        <v>55</v>
      </c>
      <c r="N29" s="45">
        <v>73</v>
      </c>
      <c r="O29" s="45">
        <v>0.53800000000000003</v>
      </c>
      <c r="P29" s="45">
        <v>9.6000000000000002E-2</v>
      </c>
      <c r="Q29" s="45">
        <v>1</v>
      </c>
      <c r="R29" s="45">
        <v>19290501</v>
      </c>
      <c r="S29" s="45">
        <v>20040930</v>
      </c>
      <c r="T29" s="45">
        <v>26817</v>
      </c>
      <c r="U29" s="45">
        <v>26732</v>
      </c>
      <c r="V29" s="45">
        <v>0</v>
      </c>
      <c r="W29" s="161">
        <f>Input!C32</f>
        <v>3.4180000000000001</v>
      </c>
      <c r="X29" s="45">
        <f t="shared" si="0"/>
        <v>2476.159846</v>
      </c>
      <c r="Y29" s="161">
        <f>Input!D32</f>
        <v>19</v>
      </c>
      <c r="Z29" s="45">
        <f t="shared" si="1"/>
        <v>13764.493</v>
      </c>
      <c r="AA29" s="161">
        <f>Input!E32</f>
        <v>45</v>
      </c>
      <c r="AB29" s="45">
        <f t="shared" si="2"/>
        <v>32600.115000000002</v>
      </c>
      <c r="AC29" s="161">
        <f>Input!F32</f>
        <v>90</v>
      </c>
      <c r="AD29" s="45">
        <f t="shared" si="3"/>
        <v>65200.23</v>
      </c>
      <c r="AE29" s="45">
        <v>110</v>
      </c>
      <c r="AF29" s="45">
        <v>79640</v>
      </c>
      <c r="AG29" s="45">
        <v>129</v>
      </c>
      <c r="AH29" s="45">
        <v>166</v>
      </c>
      <c r="AI29" s="45">
        <v>216</v>
      </c>
      <c r="AJ29" s="45">
        <v>275</v>
      </c>
      <c r="AK29" s="45">
        <v>199100</v>
      </c>
      <c r="AL29" s="45">
        <v>360</v>
      </c>
      <c r="AM29" s="45">
        <v>437</v>
      </c>
      <c r="AN29" s="45">
        <v>540</v>
      </c>
      <c r="AO29" s="45">
        <v>1040</v>
      </c>
      <c r="AP29" s="45">
        <v>1750</v>
      </c>
      <c r="AQ29" s="161">
        <f>Input!G32</f>
        <v>3740</v>
      </c>
      <c r="AR29" s="45">
        <f t="shared" si="4"/>
        <v>2709431.78</v>
      </c>
    </row>
    <row r="30" spans="1:44" x14ac:dyDescent="0.3">
      <c r="A30">
        <v>10090208</v>
      </c>
      <c r="B30" s="161">
        <f>Input!B33</f>
        <v>6324970</v>
      </c>
      <c r="C30" t="s">
        <v>88</v>
      </c>
      <c r="D30">
        <v>56</v>
      </c>
      <c r="E30" t="s">
        <v>62</v>
      </c>
      <c r="F30" t="s">
        <v>54</v>
      </c>
      <c r="G30">
        <v>1237</v>
      </c>
      <c r="H30">
        <v>-105.35332679</v>
      </c>
      <c r="I30">
        <v>44.926928820000001</v>
      </c>
      <c r="J30">
        <v>-105.3533783</v>
      </c>
      <c r="K30">
        <v>44.926929469999997</v>
      </c>
      <c r="L30">
        <v>4.0609999999999999</v>
      </c>
      <c r="M30" t="s">
        <v>55</v>
      </c>
      <c r="N30">
        <v>32</v>
      </c>
      <c r="O30">
        <v>0.251</v>
      </c>
      <c r="P30">
        <v>0.107</v>
      </c>
      <c r="Q30">
        <v>1</v>
      </c>
      <c r="R30">
        <v>19721001</v>
      </c>
      <c r="S30">
        <v>20040930</v>
      </c>
      <c r="T30">
        <v>11688</v>
      </c>
      <c r="U30">
        <v>11373</v>
      </c>
      <c r="V30">
        <v>0</v>
      </c>
      <c r="W30" s="161">
        <f>Input!C33</f>
        <v>0</v>
      </c>
      <c r="X30" s="43">
        <f t="shared" si="0"/>
        <v>0</v>
      </c>
      <c r="Y30" s="161">
        <f>Input!D33</f>
        <v>0.01</v>
      </c>
      <c r="Z30" s="43">
        <f t="shared" si="1"/>
        <v>7.2444699999999997</v>
      </c>
      <c r="AA30" s="161">
        <f>Input!E33</f>
        <v>0.02</v>
      </c>
      <c r="AB30" s="43">
        <f t="shared" si="2"/>
        <v>14.488939999999999</v>
      </c>
      <c r="AC30" s="161">
        <f>Input!F33</f>
        <v>0.31</v>
      </c>
      <c r="AD30" s="43">
        <f t="shared" si="3"/>
        <v>224.57857000000001</v>
      </c>
      <c r="AE30">
        <v>0.6</v>
      </c>
      <c r="AF30">
        <v>0.97699999999999998</v>
      </c>
      <c r="AG30">
        <v>1.7</v>
      </c>
      <c r="AH30">
        <v>2.6</v>
      </c>
      <c r="AI30">
        <v>4</v>
      </c>
      <c r="AJ30">
        <v>6.5</v>
      </c>
      <c r="AK30">
        <v>8.4</v>
      </c>
      <c r="AL30">
        <v>13</v>
      </c>
      <c r="AM30">
        <v>32</v>
      </c>
      <c r="AN30">
        <v>72</v>
      </c>
      <c r="AO30">
        <v>299.11</v>
      </c>
      <c r="AP30">
        <v>5000</v>
      </c>
      <c r="AQ30" s="161">
        <f>Input!G33</f>
        <v>20.111999999999998</v>
      </c>
      <c r="AR30" s="43">
        <f t="shared" si="4"/>
        <v>14570.078063999999</v>
      </c>
    </row>
    <row r="31" spans="1:44" s="2" customFormat="1" x14ac:dyDescent="0.3">
      <c r="A31" s="2">
        <v>10110201</v>
      </c>
      <c r="B31" s="2">
        <f>Input!B34</f>
        <v>0</v>
      </c>
      <c r="C31" s="2" t="s">
        <v>51</v>
      </c>
      <c r="W31" s="2">
        <f>Input!C34</f>
        <v>0</v>
      </c>
      <c r="Y31" s="2">
        <f>Input!D34</f>
        <v>0</v>
      </c>
      <c r="AA31" s="2">
        <f>Input!E34</f>
        <v>0</v>
      </c>
      <c r="AC31" s="2">
        <f>Input!F34</f>
        <v>0</v>
      </c>
      <c r="AQ31" s="2">
        <f>Input!G34</f>
        <v>0</v>
      </c>
    </row>
    <row r="32" spans="1:44" x14ac:dyDescent="0.3">
      <c r="A32">
        <v>10120101</v>
      </c>
      <c r="B32" s="161">
        <f>Input!B35</f>
        <v>6364700</v>
      </c>
      <c r="C32" t="s">
        <v>89</v>
      </c>
      <c r="D32">
        <v>56</v>
      </c>
      <c r="E32" t="s">
        <v>62</v>
      </c>
      <c r="F32" t="s">
        <v>60</v>
      </c>
      <c r="G32">
        <v>959</v>
      </c>
      <c r="H32">
        <v>-105.22803510999999</v>
      </c>
      <c r="I32">
        <v>43.485525639999999</v>
      </c>
      <c r="J32">
        <v>-105.22547913</v>
      </c>
      <c r="K32">
        <v>43.484893800000002</v>
      </c>
      <c r="L32">
        <v>217.55600000000001</v>
      </c>
      <c r="M32" t="s">
        <v>55</v>
      </c>
      <c r="N32">
        <v>4</v>
      </c>
      <c r="O32">
        <v>0.247</v>
      </c>
      <c r="P32">
        <v>0.20399999999999999</v>
      </c>
      <c r="Q32">
        <v>1</v>
      </c>
      <c r="R32">
        <v>19770908</v>
      </c>
      <c r="S32">
        <v>19810930</v>
      </c>
      <c r="T32">
        <v>1484</v>
      </c>
      <c r="U32">
        <v>1438</v>
      </c>
      <c r="V32">
        <v>0</v>
      </c>
      <c r="W32" s="161">
        <f>Input!C35</f>
        <v>0</v>
      </c>
      <c r="X32" s="43">
        <f>W32*724.447</f>
        <v>0</v>
      </c>
      <c r="Y32" s="161">
        <f>Input!D35</f>
        <v>0.01</v>
      </c>
      <c r="Z32" s="43">
        <f>Y32*724.447</f>
        <v>7.2444699999999997</v>
      </c>
      <c r="AA32" s="161">
        <f>Input!E35</f>
        <v>0.05</v>
      </c>
      <c r="AB32" s="43">
        <f>AA32*724.447</f>
        <v>36.222349999999999</v>
      </c>
      <c r="AC32" s="161">
        <f>Input!F35</f>
        <v>0.16</v>
      </c>
      <c r="AD32" s="43">
        <f>AC32*724.447</f>
        <v>115.91152</v>
      </c>
      <c r="AE32">
        <v>0.16</v>
      </c>
      <c r="AF32">
        <v>0.17</v>
      </c>
      <c r="AG32">
        <v>0.22</v>
      </c>
      <c r="AH32">
        <v>0.26</v>
      </c>
      <c r="AI32">
        <v>0.48</v>
      </c>
      <c r="AJ32">
        <v>1.7</v>
      </c>
      <c r="AK32">
        <v>2.8</v>
      </c>
      <c r="AL32">
        <v>5.5</v>
      </c>
      <c r="AM32">
        <v>14.5</v>
      </c>
      <c r="AN32">
        <v>26</v>
      </c>
      <c r="AO32">
        <v>99.75</v>
      </c>
      <c r="AP32">
        <v>2560</v>
      </c>
      <c r="AQ32" s="161">
        <f>Input!G35</f>
        <v>9.7479999999999993</v>
      </c>
      <c r="AR32" s="43">
        <f>AQ32*724.447</f>
        <v>7061.9093559999992</v>
      </c>
    </row>
    <row r="33" spans="1:44" x14ac:dyDescent="0.3">
      <c r="A33">
        <v>10120102</v>
      </c>
      <c r="B33" s="161">
        <f>Input!B36</f>
        <v>6365300</v>
      </c>
      <c r="C33" t="s">
        <v>90</v>
      </c>
      <c r="D33">
        <v>56</v>
      </c>
      <c r="E33" t="s">
        <v>62</v>
      </c>
      <c r="F33" t="s">
        <v>60</v>
      </c>
      <c r="G33">
        <v>128</v>
      </c>
      <c r="H33">
        <v>-105.66721732000001</v>
      </c>
      <c r="I33">
        <v>43.222467180000002</v>
      </c>
      <c r="J33">
        <v>-105.66745758</v>
      </c>
      <c r="K33">
        <v>43.221782679999997</v>
      </c>
      <c r="L33">
        <v>78.867000000000004</v>
      </c>
      <c r="M33" t="s">
        <v>55</v>
      </c>
      <c r="N33">
        <v>6</v>
      </c>
      <c r="O33">
        <v>0.23200000000000001</v>
      </c>
      <c r="P33">
        <v>0.13400000000000001</v>
      </c>
      <c r="Q33">
        <v>1</v>
      </c>
      <c r="R33">
        <v>19761101</v>
      </c>
      <c r="S33">
        <v>19870930</v>
      </c>
      <c r="T33">
        <v>2525</v>
      </c>
      <c r="U33">
        <v>1967</v>
      </c>
      <c r="V33">
        <v>0</v>
      </c>
      <c r="W33" s="161">
        <f>Input!C36</f>
        <v>0</v>
      </c>
      <c r="X33" s="43">
        <f>W33*724.447</f>
        <v>0</v>
      </c>
      <c r="Y33" s="161">
        <f>Input!D36</f>
        <v>0</v>
      </c>
      <c r="Z33" s="43">
        <f>Y33*724.447</f>
        <v>0</v>
      </c>
      <c r="AA33" s="161">
        <f>Input!E36</f>
        <v>0</v>
      </c>
      <c r="AB33" s="43">
        <f>AA33*724.447</f>
        <v>0</v>
      </c>
      <c r="AC33" s="161">
        <f>Input!F36</f>
        <v>0</v>
      </c>
      <c r="AD33" s="43">
        <f>AC33*724.447</f>
        <v>0</v>
      </c>
      <c r="AE33">
        <v>0.01</v>
      </c>
      <c r="AF33">
        <v>0.02</v>
      </c>
      <c r="AG33">
        <v>0.04</v>
      </c>
      <c r="AH33">
        <v>0.08</v>
      </c>
      <c r="AI33">
        <v>0.13</v>
      </c>
      <c r="AJ33">
        <v>0.20200000000000001</v>
      </c>
      <c r="AK33">
        <v>0.26</v>
      </c>
      <c r="AL33">
        <v>0.34</v>
      </c>
      <c r="AM33">
        <v>0.68400000000000005</v>
      </c>
      <c r="AN33">
        <v>1.5</v>
      </c>
      <c r="AO33">
        <v>9.1739999999999995</v>
      </c>
      <c r="AP33">
        <v>631</v>
      </c>
      <c r="AQ33" s="161">
        <f>Input!G36</f>
        <v>0.83399999999999996</v>
      </c>
      <c r="AR33" s="43">
        <f>AQ33*724.447</f>
        <v>604.18879800000002</v>
      </c>
    </row>
    <row r="34" spans="1:44" x14ac:dyDescent="0.3">
      <c r="A34">
        <v>10120103</v>
      </c>
      <c r="B34" s="161">
        <f>Input!B37</f>
        <v>6375600</v>
      </c>
      <c r="C34" t="s">
        <v>91</v>
      </c>
      <c r="D34">
        <v>56</v>
      </c>
      <c r="E34" t="s">
        <v>62</v>
      </c>
      <c r="F34" t="s">
        <v>60</v>
      </c>
      <c r="G34">
        <v>234</v>
      </c>
      <c r="H34">
        <v>-104.90916667</v>
      </c>
      <c r="I34">
        <v>43.655000000000001</v>
      </c>
      <c r="J34">
        <v>-104.9096339</v>
      </c>
      <c r="K34">
        <v>43.654705970000002</v>
      </c>
      <c r="L34">
        <v>49.848999999999997</v>
      </c>
      <c r="M34" t="s">
        <v>55</v>
      </c>
      <c r="N34">
        <v>14</v>
      </c>
      <c r="O34">
        <v>3.2000000000000001E-2</v>
      </c>
      <c r="P34">
        <v>2.5999999999999999E-2</v>
      </c>
      <c r="Q34">
        <v>1</v>
      </c>
      <c r="R34">
        <v>19770907</v>
      </c>
      <c r="S34">
        <v>19971231</v>
      </c>
      <c r="T34">
        <v>5230</v>
      </c>
      <c r="U34">
        <v>2541</v>
      </c>
      <c r="V34">
        <v>0</v>
      </c>
      <c r="W34" s="161">
        <f>Input!C37</f>
        <v>0</v>
      </c>
      <c r="X34" s="43">
        <f>W34*724.447</f>
        <v>0</v>
      </c>
      <c r="Y34" s="161">
        <f>Input!D37</f>
        <v>0</v>
      </c>
      <c r="Z34" s="43">
        <f>Y34*724.447</f>
        <v>0</v>
      </c>
      <c r="AA34" s="161">
        <f>Input!E37</f>
        <v>0</v>
      </c>
      <c r="AB34" s="43">
        <f>AA34*724.447</f>
        <v>0</v>
      </c>
      <c r="AC34" s="161">
        <f>Input!F37</f>
        <v>0</v>
      </c>
      <c r="AD34" s="43">
        <f>AC34*724.447</f>
        <v>0</v>
      </c>
      <c r="AE34">
        <v>0</v>
      </c>
      <c r="AF34">
        <v>0</v>
      </c>
      <c r="AG34">
        <v>0</v>
      </c>
      <c r="AH34">
        <v>0</v>
      </c>
      <c r="AI34">
        <v>0.01</v>
      </c>
      <c r="AJ34">
        <v>0.03</v>
      </c>
      <c r="AK34">
        <v>0.08</v>
      </c>
      <c r="AL34">
        <v>0.17</v>
      </c>
      <c r="AM34">
        <v>0.94</v>
      </c>
      <c r="AN34">
        <v>3.5</v>
      </c>
      <c r="AO34">
        <v>36</v>
      </c>
      <c r="AP34">
        <v>1570</v>
      </c>
      <c r="AQ34" s="161">
        <f>Input!G37</f>
        <v>1.9690000000000001</v>
      </c>
      <c r="AR34" s="43">
        <f>AQ34*724.447</f>
        <v>1426.4361430000001</v>
      </c>
    </row>
    <row r="35" spans="1:44" s="2" customFormat="1" x14ac:dyDescent="0.3">
      <c r="A35" s="2">
        <v>10120104</v>
      </c>
      <c r="B35" s="2">
        <f>Input!B38</f>
        <v>0</v>
      </c>
      <c r="C35" s="2" t="s">
        <v>51</v>
      </c>
      <c r="W35" s="2">
        <f>Input!C38</f>
        <v>0</v>
      </c>
      <c r="Y35" s="2">
        <f>Input!D38</f>
        <v>0</v>
      </c>
      <c r="AA35" s="2">
        <f>Input!E38</f>
        <v>0</v>
      </c>
      <c r="AC35" s="2">
        <f>Input!F38</f>
        <v>0</v>
      </c>
      <c r="AQ35" s="2">
        <f>Input!G38</f>
        <v>0</v>
      </c>
    </row>
    <row r="36" spans="1:44" s="2" customFormat="1" x14ac:dyDescent="0.3">
      <c r="A36" s="2">
        <v>10120105</v>
      </c>
      <c r="B36" s="2">
        <f>Input!B39</f>
        <v>0</v>
      </c>
      <c r="C36" s="2" t="s">
        <v>51</v>
      </c>
      <c r="W36" s="2">
        <f>Input!C39</f>
        <v>0</v>
      </c>
      <c r="Y36" s="2">
        <f>Input!D39</f>
        <v>0</v>
      </c>
      <c r="AA36" s="2">
        <f>Input!E39</f>
        <v>0</v>
      </c>
      <c r="AC36" s="2">
        <f>Input!F39</f>
        <v>0</v>
      </c>
      <c r="AQ36" s="2">
        <f>Input!G39</f>
        <v>0</v>
      </c>
    </row>
    <row r="37" spans="1:44" x14ac:dyDescent="0.3">
      <c r="A37">
        <v>10120106</v>
      </c>
      <c r="B37" s="161">
        <f>Input!B40</f>
        <v>6386500</v>
      </c>
      <c r="C37" t="s">
        <v>92</v>
      </c>
      <c r="D37">
        <v>56</v>
      </c>
      <c r="E37" t="s">
        <v>62</v>
      </c>
      <c r="F37" t="s">
        <v>54</v>
      </c>
      <c r="G37">
        <v>5270</v>
      </c>
      <c r="H37">
        <v>-104.13160225</v>
      </c>
      <c r="I37">
        <v>43.421084090000001</v>
      </c>
      <c r="J37">
        <v>-104.1315918</v>
      </c>
      <c r="K37">
        <v>43.421047209999998</v>
      </c>
      <c r="L37">
        <v>4.202</v>
      </c>
      <c r="M37" t="s">
        <v>55</v>
      </c>
      <c r="N37">
        <v>27</v>
      </c>
      <c r="O37">
        <v>8.7999999999999995E-2</v>
      </c>
      <c r="P37">
        <v>0.112</v>
      </c>
      <c r="Q37">
        <v>1</v>
      </c>
      <c r="R37">
        <v>19481001</v>
      </c>
      <c r="S37">
        <v>20040930</v>
      </c>
      <c r="T37">
        <v>9862</v>
      </c>
      <c r="U37">
        <v>4473</v>
      </c>
      <c r="V37">
        <v>0</v>
      </c>
      <c r="W37" s="161">
        <f>Input!C40</f>
        <v>0</v>
      </c>
      <c r="X37" s="43">
        <f>W37*724.447</f>
        <v>0</v>
      </c>
      <c r="Y37" s="161">
        <f>Input!D40</f>
        <v>0</v>
      </c>
      <c r="Z37" s="43">
        <f>Y37*724.447</f>
        <v>0</v>
      </c>
      <c r="AA37" s="161">
        <f>Input!E40</f>
        <v>0</v>
      </c>
      <c r="AB37" s="43">
        <f>AA37*724.447</f>
        <v>0</v>
      </c>
      <c r="AC37" s="161">
        <f>Input!F40</f>
        <v>0</v>
      </c>
      <c r="AD37" s="43">
        <f>AC37*724.447</f>
        <v>0</v>
      </c>
      <c r="AE37">
        <v>0</v>
      </c>
      <c r="AF37">
        <v>0</v>
      </c>
      <c r="AG37">
        <v>0</v>
      </c>
      <c r="AH37">
        <v>0</v>
      </c>
      <c r="AI37">
        <v>0.3</v>
      </c>
      <c r="AJ37">
        <v>3</v>
      </c>
      <c r="AK37">
        <v>6</v>
      </c>
      <c r="AL37">
        <v>13</v>
      </c>
      <c r="AM37">
        <v>70.7</v>
      </c>
      <c r="AN37">
        <v>207.85</v>
      </c>
      <c r="AO37">
        <v>1130</v>
      </c>
      <c r="AP37">
        <v>12100</v>
      </c>
      <c r="AQ37" s="161">
        <f>Input!G40</f>
        <v>56.021999999999998</v>
      </c>
      <c r="AR37" s="43">
        <f>AQ37*724.447</f>
        <v>40584.969833999996</v>
      </c>
    </row>
    <row r="38" spans="1:44" x14ac:dyDescent="0.3">
      <c r="A38">
        <v>10120107</v>
      </c>
      <c r="B38" s="161">
        <f>Input!B41</f>
        <v>6394000</v>
      </c>
      <c r="C38" t="s">
        <v>93</v>
      </c>
      <c r="D38">
        <v>56</v>
      </c>
      <c r="E38" t="s">
        <v>62</v>
      </c>
      <c r="F38" t="s">
        <v>60</v>
      </c>
      <c r="G38">
        <v>1320</v>
      </c>
      <c r="H38">
        <v>-104.11771304</v>
      </c>
      <c r="I38">
        <v>43.535251969999997</v>
      </c>
      <c r="J38">
        <v>-104.11761475</v>
      </c>
      <c r="K38">
        <v>43.535411830000001</v>
      </c>
      <c r="L38">
        <v>19.516999999999999</v>
      </c>
      <c r="M38" t="s">
        <v>55</v>
      </c>
      <c r="N38">
        <v>53</v>
      </c>
      <c r="O38">
        <v>0.26100000000000001</v>
      </c>
      <c r="P38">
        <v>0.129</v>
      </c>
      <c r="Q38">
        <v>1</v>
      </c>
      <c r="R38">
        <v>19441001</v>
      </c>
      <c r="S38">
        <v>19971231</v>
      </c>
      <c r="T38">
        <v>19450</v>
      </c>
      <c r="U38">
        <v>18837</v>
      </c>
      <c r="V38">
        <v>0</v>
      </c>
      <c r="W38" s="161">
        <f>Input!C41</f>
        <v>0</v>
      </c>
      <c r="X38" s="43">
        <f>W38*724.447</f>
        <v>0</v>
      </c>
      <c r="Y38" s="161">
        <f>Input!D41</f>
        <v>0.14000000000000001</v>
      </c>
      <c r="Z38" s="43">
        <f>Y38*724.447</f>
        <v>101.42258000000001</v>
      </c>
      <c r="AA38" s="161">
        <f>Input!E41</f>
        <v>0.57999999999999996</v>
      </c>
      <c r="AB38" s="43">
        <f>AA38*724.447</f>
        <v>420.17926</v>
      </c>
      <c r="AC38" s="161">
        <f>Input!F41</f>
        <v>1.8</v>
      </c>
      <c r="AD38" s="43">
        <f>AC38*724.447</f>
        <v>1304.0046</v>
      </c>
      <c r="AE38">
        <v>2.7</v>
      </c>
      <c r="AF38">
        <v>3.7</v>
      </c>
      <c r="AG38">
        <v>6.5</v>
      </c>
      <c r="AH38">
        <v>9.3000000000000007</v>
      </c>
      <c r="AI38">
        <v>12</v>
      </c>
      <c r="AJ38">
        <v>15</v>
      </c>
      <c r="AK38">
        <v>17</v>
      </c>
      <c r="AL38">
        <v>21</v>
      </c>
      <c r="AM38">
        <v>51</v>
      </c>
      <c r="AN38">
        <v>121</v>
      </c>
      <c r="AO38">
        <v>451.47</v>
      </c>
      <c r="AP38">
        <v>6550</v>
      </c>
      <c r="AQ38" s="161">
        <f>Input!G41</f>
        <v>30.800999999999998</v>
      </c>
      <c r="AR38" s="43">
        <f>AQ38*724.447</f>
        <v>22313.692047</v>
      </c>
    </row>
    <row r="39" spans="1:44" s="2" customFormat="1" x14ac:dyDescent="0.3">
      <c r="A39" s="2">
        <v>10120108</v>
      </c>
      <c r="B39" s="2">
        <f>Input!B42</f>
        <v>0</v>
      </c>
      <c r="C39" s="2" t="s">
        <v>51</v>
      </c>
      <c r="W39" s="2">
        <f>Input!C42</f>
        <v>0</v>
      </c>
      <c r="Y39" s="2">
        <f>Input!D42</f>
        <v>0</v>
      </c>
      <c r="AA39" s="2">
        <f>Input!E42</f>
        <v>0</v>
      </c>
      <c r="AC39" s="2">
        <f>Input!F42</f>
        <v>0</v>
      </c>
      <c r="AQ39" s="2">
        <f>Input!G42</f>
        <v>0</v>
      </c>
    </row>
    <row r="40" spans="1:44" x14ac:dyDescent="0.3">
      <c r="A40">
        <v>10120201</v>
      </c>
      <c r="B40" s="161">
        <f>Input!B43</f>
        <v>6428000</v>
      </c>
      <c r="C40" t="s">
        <v>94</v>
      </c>
      <c r="D40">
        <v>56</v>
      </c>
      <c r="E40" t="s">
        <v>62</v>
      </c>
      <c r="F40" t="s">
        <v>60</v>
      </c>
      <c r="G40">
        <v>2800</v>
      </c>
      <c r="H40">
        <v>-104.59496040000001</v>
      </c>
      <c r="I40">
        <v>44.683317520000003</v>
      </c>
      <c r="J40">
        <v>-104.59001923</v>
      </c>
      <c r="K40">
        <v>44.686225890000003</v>
      </c>
      <c r="L40">
        <v>507.64299999999997</v>
      </c>
      <c r="M40" t="s">
        <v>65</v>
      </c>
      <c r="N40">
        <v>17</v>
      </c>
      <c r="O40">
        <v>0.22900000000000001</v>
      </c>
      <c r="P40">
        <v>0.10299999999999999</v>
      </c>
      <c r="Q40">
        <v>1</v>
      </c>
      <c r="R40">
        <v>19290501</v>
      </c>
      <c r="S40">
        <v>19511231</v>
      </c>
      <c r="T40">
        <v>6333</v>
      </c>
      <c r="U40">
        <v>6190</v>
      </c>
      <c r="V40">
        <v>0</v>
      </c>
      <c r="W40" s="161">
        <f>Input!C43</f>
        <v>0</v>
      </c>
      <c r="X40" s="43">
        <f t="shared" ref="X40:X54" si="5">W40*724.447</f>
        <v>0</v>
      </c>
      <c r="Y40" s="161">
        <f>Input!D43</f>
        <v>0.4</v>
      </c>
      <c r="Z40" s="43">
        <f t="shared" ref="Z40:Z54" si="6">Y40*724.447</f>
        <v>289.77879999999999</v>
      </c>
      <c r="AA40" s="161">
        <f>Input!E43</f>
        <v>1</v>
      </c>
      <c r="AB40" s="43">
        <f t="shared" ref="AB40:AB54" si="7">AA40*724.447</f>
        <v>724.447</v>
      </c>
      <c r="AC40" s="161">
        <f>Input!F43</f>
        <v>3</v>
      </c>
      <c r="AD40" s="43">
        <f t="shared" ref="AD40:AD54" si="8">AC40*724.447</f>
        <v>2173.3409999999999</v>
      </c>
      <c r="AE40">
        <v>4</v>
      </c>
      <c r="AF40">
        <v>4.7</v>
      </c>
      <c r="AG40">
        <v>6.2</v>
      </c>
      <c r="AH40">
        <v>8.6</v>
      </c>
      <c r="AI40">
        <v>15</v>
      </c>
      <c r="AJ40">
        <v>30</v>
      </c>
      <c r="AK40">
        <v>38</v>
      </c>
      <c r="AL40">
        <v>52</v>
      </c>
      <c r="AM40">
        <v>140</v>
      </c>
      <c r="AN40">
        <v>346</v>
      </c>
      <c r="AO40">
        <v>1060</v>
      </c>
      <c r="AP40">
        <v>6180</v>
      </c>
      <c r="AQ40" s="161">
        <f>Input!G43</f>
        <v>72.546999999999997</v>
      </c>
      <c r="AR40" s="43">
        <f t="shared" ref="AR40:AR54" si="9">AQ40*724.447</f>
        <v>52556.456508999996</v>
      </c>
    </row>
    <row r="41" spans="1:44" ht="13.95" customHeight="1" x14ac:dyDescent="0.3">
      <c r="A41" s="45">
        <v>10120202</v>
      </c>
      <c r="B41" s="161">
        <f>Input!B44</f>
        <v>6428500</v>
      </c>
      <c r="C41" s="45" t="s">
        <v>56</v>
      </c>
      <c r="D41" s="45">
        <v>46</v>
      </c>
      <c r="E41" s="45" t="s">
        <v>57</v>
      </c>
      <c r="F41" s="45" t="s">
        <v>54</v>
      </c>
      <c r="G41" s="45">
        <v>3280</v>
      </c>
      <c r="H41" s="45">
        <v>-104.04743495</v>
      </c>
      <c r="I41" s="45">
        <v>44.749707370000003</v>
      </c>
      <c r="J41" s="45">
        <v>-104.04741669000001</v>
      </c>
      <c r="K41" s="45">
        <v>44.749660489999997</v>
      </c>
      <c r="L41" s="45">
        <v>5.4160000000000004</v>
      </c>
      <c r="M41" s="45" t="s">
        <v>55</v>
      </c>
      <c r="N41" s="45">
        <v>57</v>
      </c>
      <c r="O41" s="45">
        <v>0.502</v>
      </c>
      <c r="P41" s="45">
        <v>0.153</v>
      </c>
      <c r="Q41" s="45">
        <v>1</v>
      </c>
      <c r="R41" s="45">
        <v>19461201</v>
      </c>
      <c r="S41" s="45">
        <v>20040930</v>
      </c>
      <c r="T41" s="45">
        <v>21124</v>
      </c>
      <c r="U41" s="45">
        <v>20070</v>
      </c>
      <c r="V41" s="45">
        <v>0</v>
      </c>
      <c r="W41" s="161">
        <f>Input!C44</f>
        <v>0</v>
      </c>
      <c r="X41" s="45">
        <f t="shared" si="5"/>
        <v>0</v>
      </c>
      <c r="Y41" s="161">
        <f>Input!D44</f>
        <v>0.1</v>
      </c>
      <c r="Z41" s="45">
        <f t="shared" si="6"/>
        <v>72.444699999999997</v>
      </c>
      <c r="AA41" s="161">
        <f>Input!E44</f>
        <v>4</v>
      </c>
      <c r="AB41" s="45">
        <f t="shared" si="7"/>
        <v>2897.788</v>
      </c>
      <c r="AC41" s="161">
        <f>Input!F44</f>
        <v>11</v>
      </c>
      <c r="AD41" s="45">
        <f t="shared" si="8"/>
        <v>7968.9170000000004</v>
      </c>
      <c r="AE41" s="45">
        <v>14</v>
      </c>
      <c r="AF41" s="45">
        <v>10136</v>
      </c>
      <c r="AG41" s="45">
        <v>17</v>
      </c>
      <c r="AH41" s="45">
        <v>23</v>
      </c>
      <c r="AI41" s="45">
        <v>34</v>
      </c>
      <c r="AJ41" s="45">
        <v>50</v>
      </c>
      <c r="AK41" s="45">
        <v>36200</v>
      </c>
      <c r="AL41" s="45">
        <v>76</v>
      </c>
      <c r="AM41" s="45">
        <v>89</v>
      </c>
      <c r="AN41" s="45">
        <v>107</v>
      </c>
      <c r="AO41" s="45">
        <v>196</v>
      </c>
      <c r="AP41" s="45">
        <v>330</v>
      </c>
      <c r="AQ41" s="161">
        <f>Input!G44</f>
        <v>914.25</v>
      </c>
      <c r="AR41" s="45">
        <f t="shared" si="9"/>
        <v>662325.66975</v>
      </c>
    </row>
    <row r="42" spans="1:44" x14ac:dyDescent="0.3">
      <c r="A42">
        <v>10120203</v>
      </c>
      <c r="B42" s="161">
        <f>Input!B45</f>
        <v>6429905</v>
      </c>
      <c r="C42" t="s">
        <v>95</v>
      </c>
      <c r="D42">
        <v>56</v>
      </c>
      <c r="E42" t="s">
        <v>62</v>
      </c>
      <c r="F42" t="s">
        <v>54</v>
      </c>
      <c r="G42">
        <v>267</v>
      </c>
      <c r="H42">
        <v>-104.08382385</v>
      </c>
      <c r="I42">
        <v>44.520263249999999</v>
      </c>
      <c r="J42">
        <v>-104.0843277</v>
      </c>
      <c r="K42">
        <v>44.520187380000003</v>
      </c>
      <c r="L42">
        <v>40.841999999999999</v>
      </c>
      <c r="M42" t="s">
        <v>55</v>
      </c>
      <c r="N42">
        <v>20</v>
      </c>
      <c r="O42">
        <v>0.95899999999999996</v>
      </c>
      <c r="P42">
        <v>4.4999999999999998E-2</v>
      </c>
      <c r="Q42">
        <v>1</v>
      </c>
      <c r="R42">
        <v>19760816</v>
      </c>
      <c r="S42">
        <v>20040930</v>
      </c>
      <c r="T42">
        <v>7523</v>
      </c>
      <c r="U42">
        <v>7523</v>
      </c>
      <c r="V42">
        <v>12</v>
      </c>
      <c r="W42" s="161">
        <f>Input!C45</f>
        <v>15</v>
      </c>
      <c r="X42" s="43">
        <f t="shared" si="5"/>
        <v>10866.705</v>
      </c>
      <c r="Y42" s="161">
        <f>Input!D45</f>
        <v>16</v>
      </c>
      <c r="Z42" s="43">
        <f t="shared" si="6"/>
        <v>11591.152</v>
      </c>
      <c r="AA42" s="161">
        <f>Input!E45</f>
        <v>16</v>
      </c>
      <c r="AB42" s="43">
        <f t="shared" si="7"/>
        <v>11591.152</v>
      </c>
      <c r="AC42" s="161">
        <f>Input!F45</f>
        <v>17</v>
      </c>
      <c r="AD42" s="43">
        <f t="shared" si="8"/>
        <v>12315.599</v>
      </c>
      <c r="AE42">
        <v>18</v>
      </c>
      <c r="AF42">
        <v>19</v>
      </c>
      <c r="AG42">
        <v>20</v>
      </c>
      <c r="AH42">
        <v>22</v>
      </c>
      <c r="AI42">
        <v>23</v>
      </c>
      <c r="AJ42">
        <v>25</v>
      </c>
      <c r="AK42">
        <v>26</v>
      </c>
      <c r="AL42">
        <v>27</v>
      </c>
      <c r="AM42">
        <v>30</v>
      </c>
      <c r="AN42">
        <v>33</v>
      </c>
      <c r="AO42">
        <v>41</v>
      </c>
      <c r="AP42">
        <v>455</v>
      </c>
      <c r="AQ42" s="161">
        <f>Input!G45</f>
        <v>22.888000000000002</v>
      </c>
      <c r="AR42" s="43">
        <f t="shared" si="9"/>
        <v>16581.142936</v>
      </c>
    </row>
    <row r="43" spans="1:44" x14ac:dyDescent="0.3">
      <c r="A43">
        <v>10150002</v>
      </c>
      <c r="B43" s="161">
        <f>Input!B46</f>
        <v>6454000</v>
      </c>
      <c r="C43" t="s">
        <v>96</v>
      </c>
      <c r="D43">
        <v>56</v>
      </c>
      <c r="E43" t="s">
        <v>62</v>
      </c>
      <c r="F43" t="s">
        <v>60</v>
      </c>
      <c r="G43">
        <v>455</v>
      </c>
      <c r="H43">
        <v>-104.06549390000001</v>
      </c>
      <c r="I43">
        <v>42.65913278</v>
      </c>
      <c r="J43">
        <v>-104.05927856</v>
      </c>
      <c r="K43">
        <v>42.656868099999997</v>
      </c>
      <c r="L43">
        <v>566.22500000000002</v>
      </c>
      <c r="M43" t="s">
        <v>55</v>
      </c>
      <c r="N43">
        <v>39</v>
      </c>
      <c r="O43">
        <v>0.79700000000000004</v>
      </c>
      <c r="P43">
        <v>0.106</v>
      </c>
      <c r="Q43">
        <v>1</v>
      </c>
      <c r="R43">
        <v>19551001</v>
      </c>
      <c r="S43">
        <v>19940930</v>
      </c>
      <c r="T43">
        <v>14245</v>
      </c>
      <c r="U43">
        <v>14245</v>
      </c>
      <c r="V43">
        <v>0.54</v>
      </c>
      <c r="W43" s="161">
        <f>Input!C46</f>
        <v>1.1000000000000001</v>
      </c>
      <c r="X43" s="43">
        <f t="shared" si="5"/>
        <v>796.89170000000001</v>
      </c>
      <c r="Y43" s="161">
        <f>Input!D46</f>
        <v>1.6</v>
      </c>
      <c r="Z43" s="43">
        <f t="shared" si="6"/>
        <v>1159.1152</v>
      </c>
      <c r="AA43" s="161">
        <f>Input!E46</f>
        <v>1.8</v>
      </c>
      <c r="AB43" s="43">
        <f t="shared" si="7"/>
        <v>1304.0046</v>
      </c>
      <c r="AC43" s="161">
        <f>Input!F46</f>
        <v>2.1</v>
      </c>
      <c r="AD43" s="43">
        <f t="shared" si="8"/>
        <v>1521.3387</v>
      </c>
      <c r="AE43">
        <v>2.2000000000000002</v>
      </c>
      <c r="AF43">
        <v>2.4</v>
      </c>
      <c r="AG43">
        <v>2.6</v>
      </c>
      <c r="AH43">
        <v>2.9</v>
      </c>
      <c r="AI43">
        <v>3.2</v>
      </c>
      <c r="AJ43">
        <v>3.6</v>
      </c>
      <c r="AK43">
        <v>3.9</v>
      </c>
      <c r="AL43">
        <v>4.18</v>
      </c>
      <c r="AM43">
        <v>5.5</v>
      </c>
      <c r="AN43">
        <v>7</v>
      </c>
      <c r="AO43">
        <v>12</v>
      </c>
      <c r="AP43">
        <v>352</v>
      </c>
      <c r="AQ43" s="161">
        <f>Input!G46</f>
        <v>3.6320000000000001</v>
      </c>
      <c r="AR43" s="43">
        <f t="shared" si="9"/>
        <v>2631.1915039999999</v>
      </c>
    </row>
    <row r="44" spans="1:44" x14ac:dyDescent="0.3">
      <c r="A44">
        <v>10180002</v>
      </c>
      <c r="B44" s="161">
        <f>Input!B47</f>
        <v>6630000</v>
      </c>
      <c r="C44" t="s">
        <v>97</v>
      </c>
      <c r="D44">
        <v>56</v>
      </c>
      <c r="E44" t="s">
        <v>62</v>
      </c>
      <c r="F44" t="s">
        <v>54</v>
      </c>
      <c r="G44">
        <v>4175</v>
      </c>
      <c r="H44">
        <v>-107.05754648</v>
      </c>
      <c r="I44">
        <v>41.872181269999999</v>
      </c>
      <c r="J44">
        <v>-107.05702209</v>
      </c>
      <c r="K44">
        <v>41.871807099999998</v>
      </c>
      <c r="L44">
        <v>60.168999999999997</v>
      </c>
      <c r="M44" t="s">
        <v>55</v>
      </c>
      <c r="N44">
        <v>65</v>
      </c>
      <c r="O44">
        <v>0.69099999999999995</v>
      </c>
      <c r="P44">
        <v>6.6000000000000003E-2</v>
      </c>
      <c r="Q44">
        <v>1</v>
      </c>
      <c r="R44">
        <v>19390701</v>
      </c>
      <c r="S44">
        <v>20040930</v>
      </c>
      <c r="T44">
        <v>23834</v>
      </c>
      <c r="U44">
        <v>23834</v>
      </c>
      <c r="V44">
        <v>37</v>
      </c>
      <c r="W44" s="161">
        <f>Input!C47</f>
        <v>109</v>
      </c>
      <c r="X44" s="43">
        <f t="shared" si="5"/>
        <v>78964.722999999998</v>
      </c>
      <c r="Y44" s="161">
        <f>Input!D47</f>
        <v>185</v>
      </c>
      <c r="Z44" s="43">
        <f t="shared" si="6"/>
        <v>134022.69500000001</v>
      </c>
      <c r="AA44" s="161">
        <f>Input!E47</f>
        <v>224</v>
      </c>
      <c r="AB44" s="43">
        <f t="shared" si="7"/>
        <v>162276.128</v>
      </c>
      <c r="AC44" s="161">
        <f>Input!F47</f>
        <v>275</v>
      </c>
      <c r="AD44" s="43">
        <f t="shared" si="8"/>
        <v>199222.92499999999</v>
      </c>
      <c r="AE44">
        <v>300</v>
      </c>
      <c r="AF44">
        <v>320</v>
      </c>
      <c r="AG44">
        <v>372</v>
      </c>
      <c r="AH44">
        <v>439</v>
      </c>
      <c r="AI44">
        <v>545</v>
      </c>
      <c r="AJ44">
        <v>800</v>
      </c>
      <c r="AK44">
        <v>1010</v>
      </c>
      <c r="AL44">
        <v>1410</v>
      </c>
      <c r="AM44">
        <v>3060</v>
      </c>
      <c r="AN44">
        <v>4790</v>
      </c>
      <c r="AO44">
        <v>7880</v>
      </c>
      <c r="AP44">
        <v>14800</v>
      </c>
      <c r="AQ44" s="161">
        <f>Input!G47</f>
        <v>1105.835</v>
      </c>
      <c r="AR44" s="43">
        <f t="shared" si="9"/>
        <v>801118.848245</v>
      </c>
    </row>
    <row r="45" spans="1:44" x14ac:dyDescent="0.3">
      <c r="A45">
        <v>10180003</v>
      </c>
      <c r="B45" s="161">
        <f>Input!B48</f>
        <v>6636000</v>
      </c>
      <c r="C45" t="s">
        <v>98</v>
      </c>
      <c r="D45">
        <v>56</v>
      </c>
      <c r="E45" t="s">
        <v>62</v>
      </c>
      <c r="F45" t="s">
        <v>60</v>
      </c>
      <c r="G45">
        <v>7241</v>
      </c>
      <c r="H45">
        <v>-106.87643198000001</v>
      </c>
      <c r="I45">
        <v>42.178292829999997</v>
      </c>
      <c r="J45">
        <v>-106.87697601000001</v>
      </c>
      <c r="K45">
        <v>42.178562159999998</v>
      </c>
      <c r="L45">
        <v>53.853000000000002</v>
      </c>
      <c r="M45" t="s">
        <v>65</v>
      </c>
      <c r="N45">
        <v>35</v>
      </c>
      <c r="O45">
        <v>0.65</v>
      </c>
      <c r="P45">
        <v>0.16</v>
      </c>
      <c r="Q45">
        <v>1</v>
      </c>
      <c r="R45">
        <v>19110101</v>
      </c>
      <c r="S45">
        <v>19590930</v>
      </c>
      <c r="T45">
        <v>13148</v>
      </c>
      <c r="U45">
        <v>13148</v>
      </c>
      <c r="V45">
        <v>8</v>
      </c>
      <c r="W45" s="161">
        <f>Input!C48</f>
        <v>8.5</v>
      </c>
      <c r="X45" s="43">
        <f t="shared" si="5"/>
        <v>6157.7995000000001</v>
      </c>
      <c r="Y45" s="161">
        <f>Input!D48</f>
        <v>158</v>
      </c>
      <c r="Z45" s="43">
        <f t="shared" si="6"/>
        <v>114462.626</v>
      </c>
      <c r="AA45" s="161">
        <f>Input!E48</f>
        <v>245</v>
      </c>
      <c r="AB45" s="43">
        <f t="shared" si="7"/>
        <v>177489.51500000001</v>
      </c>
      <c r="AC45" s="161">
        <f>Input!F48</f>
        <v>333</v>
      </c>
      <c r="AD45" s="43">
        <f t="shared" si="8"/>
        <v>241240.851</v>
      </c>
      <c r="AE45">
        <v>375</v>
      </c>
      <c r="AF45">
        <v>414</v>
      </c>
      <c r="AG45">
        <v>507</v>
      </c>
      <c r="AH45">
        <v>663</v>
      </c>
      <c r="AI45">
        <v>913</v>
      </c>
      <c r="AJ45">
        <v>1300</v>
      </c>
      <c r="AK45">
        <v>1580</v>
      </c>
      <c r="AL45">
        <v>1890</v>
      </c>
      <c r="AM45">
        <v>3670</v>
      </c>
      <c r="AN45">
        <v>6716.5</v>
      </c>
      <c r="AO45">
        <v>11351</v>
      </c>
      <c r="AP45">
        <v>18300</v>
      </c>
      <c r="AQ45" s="161">
        <f>Input!G48</f>
        <v>1494.93</v>
      </c>
      <c r="AR45" s="43">
        <f t="shared" si="9"/>
        <v>1082997.5537100001</v>
      </c>
    </row>
    <row r="46" spans="1:44" x14ac:dyDescent="0.3">
      <c r="A46">
        <v>10180004</v>
      </c>
      <c r="B46" s="161">
        <f>Input!B49</f>
        <v>6635000</v>
      </c>
      <c r="C46" t="s">
        <v>99</v>
      </c>
      <c r="D46">
        <v>56</v>
      </c>
      <c r="E46" t="s">
        <v>62</v>
      </c>
      <c r="F46" t="s">
        <v>54</v>
      </c>
      <c r="G46">
        <v>2338</v>
      </c>
      <c r="H46">
        <v>-106.51308308999999</v>
      </c>
      <c r="I46">
        <v>42.00968443</v>
      </c>
      <c r="J46">
        <v>-106.51262665</v>
      </c>
      <c r="K46">
        <v>42.009658809999998</v>
      </c>
      <c r="L46">
        <v>37.654000000000003</v>
      </c>
      <c r="M46" t="s">
        <v>55</v>
      </c>
      <c r="N46">
        <v>65</v>
      </c>
      <c r="O46">
        <v>0.58099999999999996</v>
      </c>
      <c r="P46">
        <v>7.8E-2</v>
      </c>
      <c r="Q46">
        <v>1</v>
      </c>
      <c r="R46">
        <v>19390701</v>
      </c>
      <c r="S46">
        <v>20040930</v>
      </c>
      <c r="T46">
        <v>23834</v>
      </c>
      <c r="U46">
        <v>23834</v>
      </c>
      <c r="V46">
        <v>0.04</v>
      </c>
      <c r="W46" s="161">
        <f>Input!C49</f>
        <v>3.2</v>
      </c>
      <c r="X46" s="43">
        <f t="shared" si="5"/>
        <v>2318.2303999999999</v>
      </c>
      <c r="Y46" s="161">
        <f>Input!D49</f>
        <v>9</v>
      </c>
      <c r="Z46" s="43">
        <f t="shared" si="6"/>
        <v>6520.0230000000001</v>
      </c>
      <c r="AA46" s="161">
        <f>Input!E49</f>
        <v>14</v>
      </c>
      <c r="AB46" s="43">
        <f t="shared" si="7"/>
        <v>10142.258</v>
      </c>
      <c r="AC46" s="161">
        <f>Input!F49</f>
        <v>22</v>
      </c>
      <c r="AD46" s="43">
        <f t="shared" si="8"/>
        <v>15937.834000000001</v>
      </c>
      <c r="AE46">
        <v>26</v>
      </c>
      <c r="AF46">
        <v>29</v>
      </c>
      <c r="AG46">
        <v>38</v>
      </c>
      <c r="AH46">
        <v>51</v>
      </c>
      <c r="AI46">
        <v>70</v>
      </c>
      <c r="AJ46">
        <v>116</v>
      </c>
      <c r="AK46">
        <v>166</v>
      </c>
      <c r="AL46">
        <v>236</v>
      </c>
      <c r="AM46">
        <v>519</v>
      </c>
      <c r="AN46">
        <v>818.5</v>
      </c>
      <c r="AO46">
        <v>1560</v>
      </c>
      <c r="AP46">
        <v>5330</v>
      </c>
      <c r="AQ46" s="161">
        <f>Input!G49</f>
        <v>176.65799999999999</v>
      </c>
      <c r="AR46" s="43">
        <f t="shared" si="9"/>
        <v>127979.35812599999</v>
      </c>
    </row>
    <row r="47" spans="1:44" x14ac:dyDescent="0.3">
      <c r="A47">
        <v>10180005</v>
      </c>
      <c r="B47" s="161">
        <f>Input!B50</f>
        <v>6634620</v>
      </c>
      <c r="C47" t="s">
        <v>100</v>
      </c>
      <c r="D47">
        <v>56</v>
      </c>
      <c r="E47" t="s">
        <v>62</v>
      </c>
      <c r="F47" t="s">
        <v>54</v>
      </c>
      <c r="G47">
        <v>969</v>
      </c>
      <c r="H47">
        <v>-106.20918426999999</v>
      </c>
      <c r="I47">
        <v>41.961076439999999</v>
      </c>
      <c r="J47">
        <v>-106.20924377</v>
      </c>
      <c r="K47">
        <v>41.961013790000003</v>
      </c>
      <c r="L47">
        <v>8.5500000000000007</v>
      </c>
      <c r="M47" t="s">
        <v>55</v>
      </c>
      <c r="N47">
        <v>20</v>
      </c>
      <c r="O47">
        <v>0.53300000000000003</v>
      </c>
      <c r="P47">
        <v>6.7000000000000004E-2</v>
      </c>
      <c r="Q47">
        <v>1</v>
      </c>
      <c r="R47">
        <v>19840501</v>
      </c>
      <c r="S47">
        <v>20040930</v>
      </c>
      <c r="T47">
        <v>7458</v>
      </c>
      <c r="U47">
        <v>7458</v>
      </c>
      <c r="V47">
        <v>0.12</v>
      </c>
      <c r="W47" s="161">
        <f>Input!C50</f>
        <v>0.36</v>
      </c>
      <c r="X47" s="43">
        <f t="shared" si="5"/>
        <v>260.80092000000002</v>
      </c>
      <c r="Y47" s="161">
        <f>Input!D50</f>
        <v>0.87</v>
      </c>
      <c r="Z47" s="43">
        <f t="shared" si="6"/>
        <v>630.26889000000006</v>
      </c>
      <c r="AA47" s="161">
        <f>Input!E50</f>
        <v>1.2</v>
      </c>
      <c r="AB47" s="43">
        <f t="shared" si="7"/>
        <v>869.33640000000003</v>
      </c>
      <c r="AC47" s="161">
        <f>Input!F50</f>
        <v>2.2000000000000002</v>
      </c>
      <c r="AD47" s="43">
        <f t="shared" si="8"/>
        <v>1593.7834</v>
      </c>
      <c r="AE47">
        <v>3</v>
      </c>
      <c r="AF47">
        <v>3.8</v>
      </c>
      <c r="AG47">
        <v>5.6</v>
      </c>
      <c r="AH47">
        <v>8.1</v>
      </c>
      <c r="AI47">
        <v>12</v>
      </c>
      <c r="AJ47">
        <v>21</v>
      </c>
      <c r="AK47">
        <v>30</v>
      </c>
      <c r="AL47">
        <v>44</v>
      </c>
      <c r="AM47">
        <v>124</v>
      </c>
      <c r="AN47">
        <v>218.05</v>
      </c>
      <c r="AO47">
        <v>483.1</v>
      </c>
      <c r="AP47">
        <v>1450</v>
      </c>
      <c r="AQ47" s="161">
        <f>Input!G50</f>
        <v>42.613999999999997</v>
      </c>
      <c r="AR47" s="43">
        <f t="shared" si="9"/>
        <v>30871.584457999998</v>
      </c>
    </row>
    <row r="48" spans="1:44" x14ac:dyDescent="0.3">
      <c r="A48">
        <v>10180006</v>
      </c>
      <c r="B48" s="161">
        <f>Input!B51</f>
        <v>6639000</v>
      </c>
      <c r="C48" t="s">
        <v>101</v>
      </c>
      <c r="D48">
        <v>56</v>
      </c>
      <c r="E48" t="s">
        <v>62</v>
      </c>
      <c r="F48" t="s">
        <v>54</v>
      </c>
      <c r="G48">
        <v>2327</v>
      </c>
      <c r="H48">
        <v>-107.13394491</v>
      </c>
      <c r="I48">
        <v>42.489959050000003</v>
      </c>
      <c r="J48">
        <v>-107.13336760999999</v>
      </c>
      <c r="K48">
        <v>42.489572010000003</v>
      </c>
      <c r="L48">
        <v>64.001000000000005</v>
      </c>
      <c r="M48" t="s">
        <v>55</v>
      </c>
      <c r="N48">
        <v>62</v>
      </c>
      <c r="O48">
        <v>0.72099999999999997</v>
      </c>
      <c r="P48">
        <v>0.09</v>
      </c>
      <c r="Q48">
        <v>1</v>
      </c>
      <c r="R48">
        <v>19131001</v>
      </c>
      <c r="S48">
        <v>20040930</v>
      </c>
      <c r="T48">
        <v>22886</v>
      </c>
      <c r="U48">
        <v>22886</v>
      </c>
      <c r="V48">
        <v>0.5</v>
      </c>
      <c r="W48" s="161">
        <f>Input!C51</f>
        <v>2.2000000000000002</v>
      </c>
      <c r="X48" s="43">
        <f t="shared" si="5"/>
        <v>1593.7834</v>
      </c>
      <c r="Y48" s="161">
        <f>Input!D51</f>
        <v>10</v>
      </c>
      <c r="Z48" s="43">
        <f t="shared" si="6"/>
        <v>7244.47</v>
      </c>
      <c r="AA48" s="161">
        <f>Input!E51</f>
        <v>18</v>
      </c>
      <c r="AB48" s="43">
        <f t="shared" si="7"/>
        <v>13040.046</v>
      </c>
      <c r="AC48" s="161">
        <f>Input!F51</f>
        <v>28</v>
      </c>
      <c r="AD48" s="43">
        <f t="shared" si="8"/>
        <v>20284.516</v>
      </c>
      <c r="AE48">
        <v>32</v>
      </c>
      <c r="AF48">
        <v>35</v>
      </c>
      <c r="AG48">
        <v>42</v>
      </c>
      <c r="AH48">
        <v>53</v>
      </c>
      <c r="AI48">
        <v>71</v>
      </c>
      <c r="AJ48">
        <v>104</v>
      </c>
      <c r="AK48">
        <v>141</v>
      </c>
      <c r="AL48">
        <v>194</v>
      </c>
      <c r="AM48">
        <v>384</v>
      </c>
      <c r="AN48">
        <v>608</v>
      </c>
      <c r="AO48">
        <v>1110</v>
      </c>
      <c r="AP48">
        <v>4290</v>
      </c>
      <c r="AQ48" s="161">
        <f>Input!G51</f>
        <v>141.20500000000001</v>
      </c>
      <c r="AR48" s="43">
        <f t="shared" si="9"/>
        <v>102295.538635</v>
      </c>
    </row>
    <row r="49" spans="1:44" x14ac:dyDescent="0.3">
      <c r="A49">
        <v>10180007</v>
      </c>
      <c r="B49" s="161">
        <f>Input!B52</f>
        <v>6646800</v>
      </c>
      <c r="C49" t="s">
        <v>102</v>
      </c>
      <c r="D49">
        <v>56</v>
      </c>
      <c r="E49" t="s">
        <v>62</v>
      </c>
      <c r="F49" t="s">
        <v>60</v>
      </c>
      <c r="G49">
        <v>13538</v>
      </c>
      <c r="H49">
        <v>-105.75888818999999</v>
      </c>
      <c r="I49">
        <v>42.836077840000002</v>
      </c>
      <c r="J49">
        <v>-105.75782013</v>
      </c>
      <c r="K49">
        <v>42.835289000000003</v>
      </c>
      <c r="L49">
        <v>123.718</v>
      </c>
      <c r="M49" t="s">
        <v>55</v>
      </c>
      <c r="N49">
        <v>33</v>
      </c>
      <c r="O49">
        <v>0.85499999999999998</v>
      </c>
      <c r="P49">
        <v>4.3999999999999997E-2</v>
      </c>
      <c r="Q49">
        <v>1</v>
      </c>
      <c r="R49">
        <v>19591001</v>
      </c>
      <c r="S49">
        <v>19920930</v>
      </c>
      <c r="T49">
        <v>12054</v>
      </c>
      <c r="U49">
        <v>12054</v>
      </c>
      <c r="V49">
        <v>176</v>
      </c>
      <c r="W49" s="161">
        <f>Input!C52</f>
        <v>473</v>
      </c>
      <c r="X49" s="43">
        <f t="shared" si="5"/>
        <v>342663.43099999998</v>
      </c>
      <c r="Y49" s="161">
        <f>Input!D52</f>
        <v>601</v>
      </c>
      <c r="Z49" s="43">
        <f t="shared" si="6"/>
        <v>435392.647</v>
      </c>
      <c r="AA49" s="161">
        <f>Input!E52</f>
        <v>676</v>
      </c>
      <c r="AB49" s="43">
        <f t="shared" si="7"/>
        <v>489726.17200000002</v>
      </c>
      <c r="AC49" s="161">
        <f>Input!F52</f>
        <v>850</v>
      </c>
      <c r="AD49" s="43">
        <f t="shared" si="8"/>
        <v>615779.94999999995</v>
      </c>
      <c r="AE49">
        <v>912</v>
      </c>
      <c r="AF49">
        <v>963</v>
      </c>
      <c r="AG49">
        <v>1050</v>
      </c>
      <c r="AH49">
        <v>1150</v>
      </c>
      <c r="AI49">
        <v>1350</v>
      </c>
      <c r="AJ49">
        <v>1680</v>
      </c>
      <c r="AK49">
        <v>1820</v>
      </c>
      <c r="AL49">
        <v>1980</v>
      </c>
      <c r="AM49">
        <v>2650</v>
      </c>
      <c r="AN49">
        <v>3520</v>
      </c>
      <c r="AO49">
        <v>6103.5</v>
      </c>
      <c r="AP49">
        <v>11000</v>
      </c>
      <c r="AQ49" s="161">
        <f>Input!G52</f>
        <v>1513.069</v>
      </c>
      <c r="AR49" s="43">
        <f t="shared" si="9"/>
        <v>1096138.2978429999</v>
      </c>
    </row>
    <row r="50" spans="1:44" x14ac:dyDescent="0.3">
      <c r="A50">
        <v>10180008</v>
      </c>
      <c r="B50" s="161">
        <f>Input!B53</f>
        <v>6656000</v>
      </c>
      <c r="C50" t="s">
        <v>103</v>
      </c>
      <c r="D50">
        <v>56</v>
      </c>
      <c r="E50" t="s">
        <v>62</v>
      </c>
      <c r="F50" t="s">
        <v>60</v>
      </c>
      <c r="G50">
        <v>16237</v>
      </c>
      <c r="H50">
        <v>-104.75468677000001</v>
      </c>
      <c r="I50">
        <v>42.280524270000001</v>
      </c>
      <c r="J50">
        <v>-104.753685</v>
      </c>
      <c r="K50">
        <v>42.280658719999998</v>
      </c>
      <c r="L50">
        <v>83.447000000000003</v>
      </c>
      <c r="M50" t="s">
        <v>55</v>
      </c>
      <c r="N50">
        <v>96</v>
      </c>
      <c r="O50">
        <v>0.76500000000000001</v>
      </c>
      <c r="P50">
        <v>9.0999999999999998E-2</v>
      </c>
      <c r="Q50">
        <v>1</v>
      </c>
      <c r="R50">
        <v>19010401</v>
      </c>
      <c r="S50">
        <v>19980930</v>
      </c>
      <c r="T50">
        <v>35065</v>
      </c>
      <c r="U50">
        <v>35039</v>
      </c>
      <c r="V50">
        <v>0</v>
      </c>
      <c r="W50" s="161">
        <f>Input!C53</f>
        <v>1.4</v>
      </c>
      <c r="X50" s="43">
        <f t="shared" si="5"/>
        <v>1014.2257999999999</v>
      </c>
      <c r="Y50" s="161">
        <f>Input!D53</f>
        <v>2.2000000000000002</v>
      </c>
      <c r="Z50" s="43">
        <f t="shared" si="6"/>
        <v>1593.7834</v>
      </c>
      <c r="AA50" s="161">
        <f>Input!E53</f>
        <v>4.4000000000000004</v>
      </c>
      <c r="AB50" s="43">
        <f t="shared" si="7"/>
        <v>3187.5668000000001</v>
      </c>
      <c r="AC50" s="161">
        <f>Input!F53</f>
        <v>18</v>
      </c>
      <c r="AD50" s="43">
        <f t="shared" si="8"/>
        <v>13040.046</v>
      </c>
      <c r="AE50">
        <v>84</v>
      </c>
      <c r="AF50">
        <v>174</v>
      </c>
      <c r="AG50">
        <v>330</v>
      </c>
      <c r="AH50">
        <v>740</v>
      </c>
      <c r="AI50">
        <v>1280</v>
      </c>
      <c r="AJ50">
        <v>2770</v>
      </c>
      <c r="AK50">
        <v>3370</v>
      </c>
      <c r="AL50">
        <v>4010</v>
      </c>
      <c r="AM50">
        <v>4940</v>
      </c>
      <c r="AN50">
        <v>5680</v>
      </c>
      <c r="AO50">
        <v>9420</v>
      </c>
      <c r="AP50">
        <v>30000</v>
      </c>
      <c r="AQ50" s="161">
        <f>Input!G53</f>
        <v>1834.3130000000001</v>
      </c>
      <c r="AR50" s="43">
        <f t="shared" si="9"/>
        <v>1328862.5499110001</v>
      </c>
    </row>
    <row r="51" spans="1:44" x14ac:dyDescent="0.3">
      <c r="A51">
        <v>10180009</v>
      </c>
      <c r="B51" s="161">
        <f>Input!B54</f>
        <v>6672000</v>
      </c>
      <c r="C51" t="s">
        <v>104</v>
      </c>
      <c r="D51">
        <v>56</v>
      </c>
      <c r="E51" t="s">
        <v>62</v>
      </c>
      <c r="F51" t="s">
        <v>60</v>
      </c>
      <c r="G51">
        <v>25742</v>
      </c>
      <c r="H51">
        <v>-104.20856163000001</v>
      </c>
      <c r="I51">
        <v>42.053575950000003</v>
      </c>
      <c r="J51">
        <v>-104.20835876</v>
      </c>
      <c r="K51">
        <v>42.053329470000001</v>
      </c>
      <c r="L51">
        <v>32.220999999999997</v>
      </c>
      <c r="M51" t="s">
        <v>65</v>
      </c>
      <c r="N51">
        <v>12</v>
      </c>
      <c r="O51">
        <v>0.76500000000000001</v>
      </c>
      <c r="P51">
        <v>0.10299999999999999</v>
      </c>
      <c r="Q51">
        <v>1</v>
      </c>
      <c r="R51">
        <v>19180501</v>
      </c>
      <c r="S51">
        <v>19390930</v>
      </c>
      <c r="T51">
        <v>4508</v>
      </c>
      <c r="U51">
        <v>4508</v>
      </c>
      <c r="V51">
        <v>80</v>
      </c>
      <c r="W51" s="161">
        <f>Input!C54</f>
        <v>192</v>
      </c>
      <c r="X51" s="43">
        <f t="shared" si="5"/>
        <v>139093.82399999999</v>
      </c>
      <c r="Y51" s="161">
        <f>Input!D54</f>
        <v>273</v>
      </c>
      <c r="Z51" s="43">
        <f t="shared" si="6"/>
        <v>197774.03099999999</v>
      </c>
      <c r="AA51" s="161">
        <f>Input!E54</f>
        <v>317</v>
      </c>
      <c r="AB51" s="43">
        <f t="shared" si="7"/>
        <v>229649.69899999999</v>
      </c>
      <c r="AC51" s="161">
        <f>Input!F54</f>
        <v>407</v>
      </c>
      <c r="AD51" s="43">
        <f t="shared" si="8"/>
        <v>294849.929</v>
      </c>
      <c r="AE51">
        <v>436</v>
      </c>
      <c r="AF51">
        <v>469</v>
      </c>
      <c r="AG51">
        <v>550</v>
      </c>
      <c r="AH51">
        <v>740</v>
      </c>
      <c r="AI51">
        <v>1170</v>
      </c>
      <c r="AJ51">
        <v>1600</v>
      </c>
      <c r="AK51">
        <v>1877.5</v>
      </c>
      <c r="AL51">
        <v>2150</v>
      </c>
      <c r="AM51">
        <v>3200</v>
      </c>
      <c r="AN51">
        <v>4636.5</v>
      </c>
      <c r="AO51">
        <v>9750</v>
      </c>
      <c r="AP51">
        <v>24000</v>
      </c>
      <c r="AQ51" s="161">
        <f>Input!G54</f>
        <v>1486.8579999999999</v>
      </c>
      <c r="AR51" s="43">
        <f t="shared" si="9"/>
        <v>1077149.8175259999</v>
      </c>
    </row>
    <row r="52" spans="1:44" x14ac:dyDescent="0.3">
      <c r="A52">
        <v>10180010</v>
      </c>
      <c r="B52" s="161">
        <f>Input!B55</f>
        <v>6662000</v>
      </c>
      <c r="C52" t="s">
        <v>105</v>
      </c>
      <c r="D52">
        <v>56</v>
      </c>
      <c r="E52" t="s">
        <v>62</v>
      </c>
      <c r="F52" t="s">
        <v>60</v>
      </c>
      <c r="G52">
        <v>2174</v>
      </c>
      <c r="H52">
        <v>-105.68832878000001</v>
      </c>
      <c r="I52">
        <v>41.762193009999997</v>
      </c>
      <c r="J52">
        <v>-105.68863678</v>
      </c>
      <c r="K52">
        <v>41.762439729999997</v>
      </c>
      <c r="L52">
        <v>37.53</v>
      </c>
      <c r="M52" t="s">
        <v>55</v>
      </c>
      <c r="N52">
        <v>55</v>
      </c>
      <c r="O52">
        <v>0.54200000000000004</v>
      </c>
      <c r="P52">
        <v>0.13700000000000001</v>
      </c>
      <c r="Q52">
        <v>1</v>
      </c>
      <c r="R52">
        <v>19120601</v>
      </c>
      <c r="S52">
        <v>19960930</v>
      </c>
      <c r="T52">
        <v>20436</v>
      </c>
      <c r="U52">
        <v>19925</v>
      </c>
      <c r="V52">
        <v>0</v>
      </c>
      <c r="W52" s="161">
        <f>Input!C55</f>
        <v>0</v>
      </c>
      <c r="X52" s="43">
        <f t="shared" si="5"/>
        <v>0</v>
      </c>
      <c r="Y52" s="161">
        <f>Input!D55</f>
        <v>2.2999999999999998</v>
      </c>
      <c r="Z52" s="43">
        <f t="shared" si="6"/>
        <v>1666.2280999999998</v>
      </c>
      <c r="AA52" s="161">
        <f>Input!E55</f>
        <v>7.1</v>
      </c>
      <c r="AB52" s="43">
        <f t="shared" si="7"/>
        <v>5143.5736999999999</v>
      </c>
      <c r="AC52" s="161">
        <f>Input!F55</f>
        <v>16</v>
      </c>
      <c r="AD52" s="43">
        <f t="shared" si="8"/>
        <v>11591.152</v>
      </c>
      <c r="AE52">
        <v>21</v>
      </c>
      <c r="AF52">
        <v>27</v>
      </c>
      <c r="AG52">
        <v>38</v>
      </c>
      <c r="AH52">
        <v>52</v>
      </c>
      <c r="AI52">
        <v>70</v>
      </c>
      <c r="AJ52">
        <v>103</v>
      </c>
      <c r="AK52">
        <v>135</v>
      </c>
      <c r="AL52">
        <v>179</v>
      </c>
      <c r="AM52">
        <v>406</v>
      </c>
      <c r="AN52">
        <v>728</v>
      </c>
      <c r="AO52">
        <v>1610</v>
      </c>
      <c r="AP52">
        <v>4300</v>
      </c>
      <c r="AQ52" s="161">
        <f>Input!G55</f>
        <v>156.203</v>
      </c>
      <c r="AR52" s="43">
        <f t="shared" si="9"/>
        <v>113160.79474100001</v>
      </c>
    </row>
    <row r="53" spans="1:44" x14ac:dyDescent="0.3">
      <c r="A53">
        <v>10180011</v>
      </c>
      <c r="B53" s="161">
        <f>Input!B56</f>
        <v>6670500</v>
      </c>
      <c r="C53" t="s">
        <v>106</v>
      </c>
      <c r="D53">
        <v>56</v>
      </c>
      <c r="E53" t="s">
        <v>62</v>
      </c>
      <c r="F53" t="s">
        <v>54</v>
      </c>
      <c r="G53">
        <v>4564</v>
      </c>
      <c r="H53">
        <v>-104.53829076</v>
      </c>
      <c r="I53">
        <v>42.200522769999999</v>
      </c>
      <c r="J53">
        <v>-104.53728314999999</v>
      </c>
      <c r="K53">
        <v>42.201282689999999</v>
      </c>
      <c r="L53">
        <v>118.551</v>
      </c>
      <c r="M53" t="s">
        <v>55</v>
      </c>
      <c r="N53">
        <v>84</v>
      </c>
      <c r="O53">
        <v>0.70099999999999996</v>
      </c>
      <c r="P53">
        <v>0.13300000000000001</v>
      </c>
      <c r="Q53">
        <v>1</v>
      </c>
      <c r="R53">
        <v>19150401</v>
      </c>
      <c r="S53">
        <v>20040930</v>
      </c>
      <c r="T53">
        <v>30991</v>
      </c>
      <c r="U53">
        <v>30991</v>
      </c>
      <c r="V53">
        <v>2</v>
      </c>
      <c r="W53" s="161">
        <f>Input!C56</f>
        <v>6.1</v>
      </c>
      <c r="X53" s="43">
        <f t="shared" si="5"/>
        <v>4419.1266999999998</v>
      </c>
      <c r="Y53" s="161">
        <f>Input!D56</f>
        <v>9.1999999999999993</v>
      </c>
      <c r="Z53" s="43">
        <f t="shared" si="6"/>
        <v>6664.9123999999993</v>
      </c>
      <c r="AA53" s="161">
        <f>Input!E56</f>
        <v>14</v>
      </c>
      <c r="AB53" s="43">
        <f t="shared" si="7"/>
        <v>10142.258</v>
      </c>
      <c r="AC53" s="161">
        <f>Input!F56</f>
        <v>30</v>
      </c>
      <c r="AD53" s="43">
        <f t="shared" si="8"/>
        <v>21733.41</v>
      </c>
      <c r="AE53">
        <v>39</v>
      </c>
      <c r="AF53">
        <v>43</v>
      </c>
      <c r="AG53">
        <v>49</v>
      </c>
      <c r="AH53">
        <v>63</v>
      </c>
      <c r="AI53">
        <v>84</v>
      </c>
      <c r="AJ53">
        <v>110</v>
      </c>
      <c r="AK53">
        <v>128</v>
      </c>
      <c r="AL53">
        <v>150</v>
      </c>
      <c r="AM53">
        <v>246</v>
      </c>
      <c r="AN53">
        <v>417</v>
      </c>
      <c r="AO53">
        <v>1570.8</v>
      </c>
      <c r="AP53">
        <v>5810</v>
      </c>
      <c r="AQ53" s="161">
        <f>Input!G56</f>
        <v>136.875</v>
      </c>
      <c r="AR53" s="43">
        <f t="shared" si="9"/>
        <v>99158.683124999996</v>
      </c>
    </row>
    <row r="54" spans="1:44" x14ac:dyDescent="0.3">
      <c r="A54">
        <v>10180012</v>
      </c>
      <c r="B54" s="161">
        <f>Input!B57</f>
        <v>6677100</v>
      </c>
      <c r="C54" t="s">
        <v>107</v>
      </c>
      <c r="D54">
        <v>56</v>
      </c>
      <c r="E54" t="s">
        <v>62</v>
      </c>
      <c r="F54" t="s">
        <v>60</v>
      </c>
      <c r="G54">
        <v>1530</v>
      </c>
      <c r="H54">
        <v>-104.05856082</v>
      </c>
      <c r="I54">
        <v>41.914688750000003</v>
      </c>
      <c r="J54">
        <v>-104.05844879</v>
      </c>
      <c r="K54">
        <v>41.914691920000003</v>
      </c>
      <c r="L54">
        <v>9.234</v>
      </c>
      <c r="M54" t="s">
        <v>55</v>
      </c>
      <c r="N54">
        <v>2</v>
      </c>
      <c r="O54">
        <v>0.59899999999999998</v>
      </c>
      <c r="P54">
        <v>4.4999999999999998E-2</v>
      </c>
      <c r="Q54">
        <v>1</v>
      </c>
      <c r="R54">
        <v>19690501</v>
      </c>
      <c r="S54">
        <v>19710930</v>
      </c>
      <c r="T54">
        <v>883</v>
      </c>
      <c r="U54">
        <v>883</v>
      </c>
      <c r="V54">
        <v>3.4</v>
      </c>
      <c r="W54" s="161">
        <f>Input!C57</f>
        <v>4.2</v>
      </c>
      <c r="X54" s="43">
        <f t="shared" si="5"/>
        <v>3042.6774</v>
      </c>
      <c r="Y54" s="161">
        <f>Input!D57</f>
        <v>8.1999999999999993</v>
      </c>
      <c r="Z54" s="43">
        <f t="shared" si="6"/>
        <v>5940.4653999999991</v>
      </c>
      <c r="AA54" s="161">
        <f>Input!E57</f>
        <v>9.5</v>
      </c>
      <c r="AB54" s="43">
        <f t="shared" si="7"/>
        <v>6882.2465000000002</v>
      </c>
      <c r="AC54" s="161">
        <f>Input!F57</f>
        <v>11</v>
      </c>
      <c r="AD54" s="43">
        <f t="shared" si="8"/>
        <v>7968.9170000000004</v>
      </c>
      <c r="AE54">
        <v>12</v>
      </c>
      <c r="AF54">
        <v>13</v>
      </c>
      <c r="AG54">
        <v>17</v>
      </c>
      <c r="AH54">
        <v>22</v>
      </c>
      <c r="AI54">
        <v>29</v>
      </c>
      <c r="AJ54">
        <v>44</v>
      </c>
      <c r="AK54">
        <v>55</v>
      </c>
      <c r="AL54">
        <v>70</v>
      </c>
      <c r="AM54">
        <v>120</v>
      </c>
      <c r="AN54">
        <v>177</v>
      </c>
      <c r="AO54">
        <v>309.64</v>
      </c>
      <c r="AP54">
        <v>416</v>
      </c>
      <c r="AQ54" s="161">
        <f>Input!G57</f>
        <v>46.619</v>
      </c>
      <c r="AR54" s="43">
        <f t="shared" si="9"/>
        <v>33772.994693000001</v>
      </c>
    </row>
    <row r="55" spans="1:44" s="2" customFormat="1" x14ac:dyDescent="0.3">
      <c r="A55" s="2">
        <v>10180013</v>
      </c>
      <c r="B55" s="2">
        <f>Input!B58</f>
        <v>0</v>
      </c>
      <c r="C55" s="2" t="s">
        <v>51</v>
      </c>
      <c r="W55" s="2">
        <f>Input!C58</f>
        <v>0</v>
      </c>
      <c r="Y55" s="2">
        <f>Input!D58</f>
        <v>0</v>
      </c>
      <c r="AA55" s="2">
        <f>Input!E58</f>
        <v>0</v>
      </c>
      <c r="AC55" s="2">
        <f>Input!F58</f>
        <v>0</v>
      </c>
      <c r="AQ55" s="2">
        <f>Input!G58</f>
        <v>0</v>
      </c>
    </row>
    <row r="56" spans="1:44" s="2" customFormat="1" x14ac:dyDescent="0.3">
      <c r="A56" s="2">
        <v>10190007</v>
      </c>
      <c r="B56" s="2">
        <f>Input!B59</f>
        <v>0</v>
      </c>
      <c r="C56" s="2" t="s">
        <v>51</v>
      </c>
      <c r="W56" s="2">
        <f>Input!C59</f>
        <v>0</v>
      </c>
      <c r="Y56" s="2">
        <f>Input!D59</f>
        <v>0</v>
      </c>
      <c r="AA56" s="2">
        <f>Input!E59</f>
        <v>0</v>
      </c>
      <c r="AC56" s="2">
        <f>Input!F59</f>
        <v>0</v>
      </c>
      <c r="AQ56" s="2">
        <f>Input!G59</f>
        <v>0</v>
      </c>
    </row>
    <row r="57" spans="1:44" x14ac:dyDescent="0.3">
      <c r="A57">
        <v>10190008</v>
      </c>
      <c r="B57" s="161">
        <f>Input!B60</f>
        <v>6753000</v>
      </c>
      <c r="C57" t="s">
        <v>108</v>
      </c>
      <c r="D57">
        <v>56</v>
      </c>
      <c r="E57" t="s">
        <v>62</v>
      </c>
      <c r="F57" t="s">
        <v>60</v>
      </c>
      <c r="G57">
        <v>24.3</v>
      </c>
      <c r="H57">
        <v>-105.18664527999999</v>
      </c>
      <c r="I57">
        <v>41.086094350000003</v>
      </c>
      <c r="J57">
        <v>-105.18643188999999</v>
      </c>
      <c r="K57">
        <v>41.086212160000002</v>
      </c>
      <c r="L57">
        <v>22.141999999999999</v>
      </c>
      <c r="M57" t="s">
        <v>65</v>
      </c>
      <c r="N57">
        <v>4</v>
      </c>
      <c r="O57">
        <v>0.67900000000000005</v>
      </c>
      <c r="P57">
        <v>0.124</v>
      </c>
      <c r="Q57">
        <v>1</v>
      </c>
      <c r="R57">
        <v>19330501</v>
      </c>
      <c r="S57">
        <v>19380930</v>
      </c>
      <c r="T57">
        <v>1556</v>
      </c>
      <c r="U57">
        <v>1469</v>
      </c>
      <c r="V57">
        <v>0</v>
      </c>
      <c r="W57" s="161">
        <f>Input!C60</f>
        <v>0</v>
      </c>
      <c r="X57" s="43">
        <f>W57*724.447</f>
        <v>0</v>
      </c>
      <c r="Y57" s="161">
        <f>Input!D60</f>
        <v>0</v>
      </c>
      <c r="Z57" s="43">
        <f>Y57*724.447</f>
        <v>0</v>
      </c>
      <c r="AA57" s="161">
        <f>Input!E60</f>
        <v>0.1</v>
      </c>
      <c r="AB57" s="43">
        <f>AA57*724.447</f>
        <v>72.444699999999997</v>
      </c>
      <c r="AC57" s="161">
        <f>Input!F60</f>
        <v>0.2</v>
      </c>
      <c r="AD57" s="43">
        <f>AC57*724.447</f>
        <v>144.88939999999999</v>
      </c>
      <c r="AE57">
        <v>0.3</v>
      </c>
      <c r="AF57">
        <v>0.4</v>
      </c>
      <c r="AG57">
        <v>0.5</v>
      </c>
      <c r="AH57">
        <v>0.8</v>
      </c>
      <c r="AI57">
        <v>1.2</v>
      </c>
      <c r="AJ57">
        <v>1.6</v>
      </c>
      <c r="AK57">
        <v>2.4</v>
      </c>
      <c r="AL57">
        <v>3.2</v>
      </c>
      <c r="AM57">
        <v>5.2</v>
      </c>
      <c r="AN57">
        <v>8.6999999999999993</v>
      </c>
      <c r="AO57">
        <v>25</v>
      </c>
      <c r="AP57">
        <v>42</v>
      </c>
      <c r="AQ57" s="161">
        <f>Input!G60</f>
        <v>2.218</v>
      </c>
      <c r="AR57" s="43">
        <f>AQ57*724.447</f>
        <v>1606.8234459999999</v>
      </c>
    </row>
    <row r="58" spans="1:44" x14ac:dyDescent="0.3">
      <c r="A58">
        <v>10190009</v>
      </c>
      <c r="B58" s="161">
        <f>Input!B61</f>
        <v>6756100</v>
      </c>
      <c r="C58" t="s">
        <v>109</v>
      </c>
      <c r="D58">
        <v>56</v>
      </c>
      <c r="E58" t="s">
        <v>62</v>
      </c>
      <c r="F58" t="s">
        <v>60</v>
      </c>
      <c r="G58">
        <v>415</v>
      </c>
      <c r="H58">
        <v>-104.39940215999999</v>
      </c>
      <c r="I58">
        <v>41.082760039999997</v>
      </c>
      <c r="J58">
        <v>-104.39928436</v>
      </c>
      <c r="K58">
        <v>41.082836149999999</v>
      </c>
      <c r="L58">
        <v>13.000999999999999</v>
      </c>
      <c r="M58" t="s">
        <v>55</v>
      </c>
      <c r="N58">
        <v>6</v>
      </c>
      <c r="O58">
        <v>0.498</v>
      </c>
      <c r="P58">
        <v>0.14899999999999999</v>
      </c>
      <c r="Q58">
        <v>1</v>
      </c>
      <c r="R58">
        <v>19900501</v>
      </c>
      <c r="S58">
        <v>19960930</v>
      </c>
      <c r="T58">
        <v>2345</v>
      </c>
      <c r="U58">
        <v>2345</v>
      </c>
      <c r="V58">
        <v>0.48</v>
      </c>
      <c r="W58" s="161">
        <f>Input!C61</f>
        <v>0.64500000000000002</v>
      </c>
      <c r="X58" s="43">
        <f>W58*724.447</f>
        <v>467.26831500000003</v>
      </c>
      <c r="Y58" s="161">
        <f>Input!D61</f>
        <v>1</v>
      </c>
      <c r="Z58" s="43">
        <f>Y58*724.447</f>
        <v>724.447</v>
      </c>
      <c r="AA58" s="161">
        <f>Input!E61</f>
        <v>1.4</v>
      </c>
      <c r="AB58" s="43">
        <f>AA58*724.447</f>
        <v>1014.2257999999999</v>
      </c>
      <c r="AC58" s="161">
        <f>Input!F61</f>
        <v>1.9</v>
      </c>
      <c r="AD58" s="43">
        <f>AC58*724.447</f>
        <v>1376.4493</v>
      </c>
      <c r="AE58">
        <v>2.2000000000000002</v>
      </c>
      <c r="AF58">
        <v>2.8</v>
      </c>
      <c r="AG58">
        <v>4</v>
      </c>
      <c r="AH58">
        <v>5.5</v>
      </c>
      <c r="AI58">
        <v>9</v>
      </c>
      <c r="AJ58">
        <v>14</v>
      </c>
      <c r="AK58">
        <v>16</v>
      </c>
      <c r="AL58">
        <v>19</v>
      </c>
      <c r="AM58">
        <v>27</v>
      </c>
      <c r="AN58">
        <v>40</v>
      </c>
      <c r="AO58">
        <v>149</v>
      </c>
      <c r="AP58">
        <v>636</v>
      </c>
      <c r="AQ58" s="161">
        <f>Input!G61</f>
        <v>13.848000000000001</v>
      </c>
      <c r="AR58" s="43">
        <f>AQ58*724.447</f>
        <v>10032.142056000001</v>
      </c>
    </row>
    <row r="59" spans="1:44" x14ac:dyDescent="0.3">
      <c r="A59">
        <v>10190015</v>
      </c>
      <c r="B59" s="161">
        <f>Input!B62</f>
        <v>6761000</v>
      </c>
      <c r="C59" t="s">
        <v>110</v>
      </c>
      <c r="D59">
        <v>56</v>
      </c>
      <c r="E59" t="s">
        <v>62</v>
      </c>
      <c r="F59" t="s">
        <v>60</v>
      </c>
      <c r="G59">
        <v>25</v>
      </c>
      <c r="H59">
        <v>-105.21720139</v>
      </c>
      <c r="I59">
        <v>41.311090880000002</v>
      </c>
      <c r="J59">
        <v>-105.21753692999999</v>
      </c>
      <c r="K59">
        <v>41.31209183</v>
      </c>
      <c r="L59">
        <v>115.465</v>
      </c>
      <c r="M59" t="s">
        <v>65</v>
      </c>
      <c r="N59">
        <v>4</v>
      </c>
      <c r="O59">
        <v>0.63300000000000001</v>
      </c>
      <c r="P59">
        <v>0.127</v>
      </c>
      <c r="Q59">
        <v>1</v>
      </c>
      <c r="R59">
        <v>19330601</v>
      </c>
      <c r="S59">
        <v>19380930</v>
      </c>
      <c r="T59">
        <v>1494</v>
      </c>
      <c r="U59">
        <v>1331</v>
      </c>
      <c r="V59">
        <v>0</v>
      </c>
      <c r="W59" s="161">
        <f>Input!C62</f>
        <v>0</v>
      </c>
      <c r="X59" s="43">
        <f>W59*724.447</f>
        <v>0</v>
      </c>
      <c r="Y59" s="161">
        <f>Input!D62</f>
        <v>0</v>
      </c>
      <c r="Z59" s="43">
        <f>Y59*724.447</f>
        <v>0</v>
      </c>
      <c r="AA59" s="161">
        <f>Input!E62</f>
        <v>0</v>
      </c>
      <c r="AB59" s="43">
        <f>AA59*724.447</f>
        <v>0</v>
      </c>
      <c r="AC59" s="161">
        <f>Input!F62</f>
        <v>0.3</v>
      </c>
      <c r="AD59" s="43">
        <f>AC59*724.447</f>
        <v>217.33410000000001</v>
      </c>
      <c r="AE59">
        <v>0.4</v>
      </c>
      <c r="AF59">
        <v>0.5</v>
      </c>
      <c r="AG59">
        <v>0.7</v>
      </c>
      <c r="AH59">
        <v>1.1000000000000001</v>
      </c>
      <c r="AI59">
        <v>1.4</v>
      </c>
      <c r="AJ59">
        <v>2</v>
      </c>
      <c r="AK59">
        <v>2.4</v>
      </c>
      <c r="AL59">
        <v>3</v>
      </c>
      <c r="AM59">
        <v>7</v>
      </c>
      <c r="AN59">
        <v>11</v>
      </c>
      <c r="AO59">
        <v>21</v>
      </c>
      <c r="AP59">
        <v>53</v>
      </c>
      <c r="AQ59" s="161">
        <f>Input!G62</f>
        <v>2.504</v>
      </c>
      <c r="AR59" s="43">
        <f>AQ59*724.447</f>
        <v>1814.0152880000001</v>
      </c>
    </row>
    <row r="60" spans="1:44" s="2" customFormat="1" x14ac:dyDescent="0.3">
      <c r="A60" s="2">
        <v>10190016</v>
      </c>
      <c r="B60" s="2">
        <f>Input!B63</f>
        <v>0</v>
      </c>
      <c r="C60" s="2" t="s">
        <v>51</v>
      </c>
      <c r="W60" s="2">
        <f>Input!C63</f>
        <v>0</v>
      </c>
      <c r="Y60" s="2">
        <f>Input!D63</f>
        <v>0</v>
      </c>
      <c r="AA60" s="2">
        <f>Input!E63</f>
        <v>0</v>
      </c>
      <c r="AC60" s="2">
        <f>Input!F63</f>
        <v>0</v>
      </c>
      <c r="AQ60" s="2">
        <f>Input!G63</f>
        <v>0</v>
      </c>
    </row>
    <row r="61" spans="1:44" s="2" customFormat="1" x14ac:dyDescent="0.3">
      <c r="A61" s="2">
        <v>10190017</v>
      </c>
      <c r="B61" s="2">
        <f>Input!B64</f>
        <v>0</v>
      </c>
      <c r="C61" s="2" t="s">
        <v>51</v>
      </c>
      <c r="W61" s="2">
        <f>Input!C64</f>
        <v>0</v>
      </c>
      <c r="Y61" s="2">
        <f>Input!D64</f>
        <v>0</v>
      </c>
      <c r="AA61" s="2">
        <f>Input!E64</f>
        <v>0</v>
      </c>
      <c r="AC61" s="2">
        <f>Input!F64</f>
        <v>0</v>
      </c>
      <c r="AQ61" s="2">
        <f>Input!G64</f>
        <v>0</v>
      </c>
    </row>
    <row r="62" spans="1:44" x14ac:dyDescent="0.3">
      <c r="A62">
        <v>14040101</v>
      </c>
      <c r="B62" s="161">
        <f>Input!B65</f>
        <v>9209500</v>
      </c>
      <c r="C62" t="s">
        <v>111</v>
      </c>
      <c r="D62">
        <v>56</v>
      </c>
      <c r="E62" t="s">
        <v>62</v>
      </c>
      <c r="F62" t="s">
        <v>60</v>
      </c>
      <c r="G62">
        <v>3970</v>
      </c>
      <c r="H62">
        <v>-110.18305556</v>
      </c>
      <c r="I62">
        <v>42.129722219999998</v>
      </c>
      <c r="J62">
        <v>-110.18464224</v>
      </c>
      <c r="K62">
        <v>42.129642949999997</v>
      </c>
      <c r="L62">
        <v>130.589</v>
      </c>
      <c r="M62" t="s">
        <v>55</v>
      </c>
      <c r="N62">
        <v>18</v>
      </c>
      <c r="O62">
        <v>0.75800000000000001</v>
      </c>
      <c r="P62">
        <v>5.7000000000000002E-2</v>
      </c>
      <c r="Q62">
        <v>1</v>
      </c>
      <c r="R62">
        <v>19461001</v>
      </c>
      <c r="S62">
        <v>19650331</v>
      </c>
      <c r="T62">
        <v>6757</v>
      </c>
      <c r="U62">
        <v>6757</v>
      </c>
      <c r="V62">
        <v>200</v>
      </c>
      <c r="W62" s="161">
        <f>Input!C65</f>
        <v>280</v>
      </c>
      <c r="X62" s="43">
        <f t="shared" ref="X62:X75" si="10">W62*724.447</f>
        <v>202845.16</v>
      </c>
      <c r="Y62" s="161">
        <f>Input!D65</f>
        <v>340</v>
      </c>
      <c r="Z62" s="43">
        <f t="shared" ref="Z62:Z75" si="11">Y62*724.447</f>
        <v>246311.98</v>
      </c>
      <c r="AA62" s="161">
        <f>Input!E65</f>
        <v>380</v>
      </c>
      <c r="AB62" s="43">
        <f t="shared" ref="AB62:AB75" si="12">AA62*724.447</f>
        <v>275289.86</v>
      </c>
      <c r="AC62" s="161">
        <f>Input!F65</f>
        <v>466</v>
      </c>
      <c r="AD62" s="43">
        <f t="shared" ref="AD62:AD75" si="13">AC62*724.447</f>
        <v>337592.30200000003</v>
      </c>
      <c r="AE62">
        <v>500</v>
      </c>
      <c r="AF62">
        <v>535</v>
      </c>
      <c r="AG62">
        <v>610</v>
      </c>
      <c r="AH62">
        <v>731</v>
      </c>
      <c r="AI62">
        <v>918</v>
      </c>
      <c r="AJ62">
        <v>1240</v>
      </c>
      <c r="AK62">
        <v>1560</v>
      </c>
      <c r="AL62">
        <v>2080</v>
      </c>
      <c r="AM62">
        <v>4210</v>
      </c>
      <c r="AN62">
        <v>5851</v>
      </c>
      <c r="AO62">
        <v>9824.2000000000007</v>
      </c>
      <c r="AP62">
        <v>13200</v>
      </c>
      <c r="AQ62" s="161">
        <f>Input!G65</f>
        <v>1545.0509999999999</v>
      </c>
      <c r="AR62" s="43">
        <f t="shared" ref="AR62:AR75" si="14">AQ62*724.447</f>
        <v>1119307.561797</v>
      </c>
    </row>
    <row r="63" spans="1:44" x14ac:dyDescent="0.3">
      <c r="A63">
        <v>14040102</v>
      </c>
      <c r="B63" s="161">
        <f>Input!B66</f>
        <v>9205000</v>
      </c>
      <c r="C63" t="s">
        <v>112</v>
      </c>
      <c r="D63">
        <v>56</v>
      </c>
      <c r="E63" t="s">
        <v>62</v>
      </c>
      <c r="F63" t="s">
        <v>54</v>
      </c>
      <c r="G63">
        <v>1230</v>
      </c>
      <c r="H63">
        <v>-109.93015101</v>
      </c>
      <c r="I63">
        <v>42.567165979999999</v>
      </c>
      <c r="J63">
        <v>-109.93012237000001</v>
      </c>
      <c r="K63">
        <v>42.567169190000001</v>
      </c>
      <c r="L63">
        <v>2.3639999999999999</v>
      </c>
      <c r="M63" t="s">
        <v>55</v>
      </c>
      <c r="N63">
        <v>50</v>
      </c>
      <c r="O63">
        <v>0.72099999999999997</v>
      </c>
      <c r="P63">
        <v>7.0999999999999994E-2</v>
      </c>
      <c r="Q63">
        <v>1</v>
      </c>
      <c r="R63">
        <v>19540901</v>
      </c>
      <c r="S63">
        <v>20040930</v>
      </c>
      <c r="T63">
        <v>18293</v>
      </c>
      <c r="U63">
        <v>18293</v>
      </c>
      <c r="V63">
        <v>90</v>
      </c>
      <c r="W63" s="161">
        <f>Input!C66</f>
        <v>135</v>
      </c>
      <c r="X63" s="43">
        <f t="shared" si="10"/>
        <v>97800.345000000001</v>
      </c>
      <c r="Y63" s="161">
        <f>Input!D66</f>
        <v>165</v>
      </c>
      <c r="Z63" s="43">
        <f t="shared" si="11"/>
        <v>119533.755</v>
      </c>
      <c r="AA63" s="161">
        <f>Input!E66</f>
        <v>185</v>
      </c>
      <c r="AB63" s="43">
        <f t="shared" si="12"/>
        <v>134022.69500000001</v>
      </c>
      <c r="AC63" s="161">
        <f>Input!F66</f>
        <v>215</v>
      </c>
      <c r="AD63" s="43">
        <f t="shared" si="13"/>
        <v>155756.10500000001</v>
      </c>
      <c r="AE63">
        <v>230</v>
      </c>
      <c r="AF63">
        <v>250</v>
      </c>
      <c r="AG63">
        <v>280</v>
      </c>
      <c r="AH63">
        <v>329</v>
      </c>
      <c r="AI63">
        <v>390</v>
      </c>
      <c r="AJ63">
        <v>508</v>
      </c>
      <c r="AK63">
        <v>622</v>
      </c>
      <c r="AL63">
        <v>829.2</v>
      </c>
      <c r="AM63">
        <v>1790</v>
      </c>
      <c r="AN63">
        <v>3043</v>
      </c>
      <c r="AO63">
        <v>5390.6</v>
      </c>
      <c r="AP63">
        <v>9110</v>
      </c>
      <c r="AQ63" s="161">
        <f>Input!G66</f>
        <v>719.41300000000001</v>
      </c>
      <c r="AR63" s="43">
        <f t="shared" si="14"/>
        <v>521176.58961100003</v>
      </c>
    </row>
    <row r="64" spans="1:44" x14ac:dyDescent="0.3">
      <c r="A64">
        <v>14040103</v>
      </c>
      <c r="B64" s="161">
        <f>Input!B67</f>
        <v>9216500</v>
      </c>
      <c r="C64" t="s">
        <v>113</v>
      </c>
      <c r="D64">
        <v>56</v>
      </c>
      <c r="E64" t="s">
        <v>62</v>
      </c>
      <c r="F64" t="s">
        <v>60</v>
      </c>
      <c r="G64">
        <v>7670</v>
      </c>
      <c r="H64">
        <v>-109.48402424</v>
      </c>
      <c r="I64">
        <v>41.533297910000002</v>
      </c>
      <c r="J64">
        <v>-109.48251343</v>
      </c>
      <c r="K64">
        <v>41.535667420000003</v>
      </c>
      <c r="L64">
        <v>293.22699999999998</v>
      </c>
      <c r="M64" t="s">
        <v>65</v>
      </c>
      <c r="N64">
        <v>35</v>
      </c>
      <c r="O64">
        <v>0.74399999999999999</v>
      </c>
      <c r="P64">
        <v>7.1999999999999995E-2</v>
      </c>
      <c r="Q64">
        <v>1</v>
      </c>
      <c r="R64">
        <v>18951001</v>
      </c>
      <c r="S64">
        <v>19390930</v>
      </c>
      <c r="T64">
        <v>12783</v>
      </c>
      <c r="U64">
        <v>12783</v>
      </c>
      <c r="V64">
        <v>160</v>
      </c>
      <c r="W64" s="161">
        <f>Input!C67</f>
        <v>250</v>
      </c>
      <c r="X64" s="43">
        <f t="shared" si="10"/>
        <v>181111.75</v>
      </c>
      <c r="Y64" s="161">
        <f>Input!D67</f>
        <v>300</v>
      </c>
      <c r="Z64" s="43">
        <f t="shared" si="11"/>
        <v>217334.1</v>
      </c>
      <c r="AA64" s="161">
        <f>Input!E67</f>
        <v>340</v>
      </c>
      <c r="AB64" s="43">
        <f t="shared" si="12"/>
        <v>246311.98</v>
      </c>
      <c r="AC64" s="161">
        <f>Input!F67</f>
        <v>430</v>
      </c>
      <c r="AD64" s="43">
        <f t="shared" si="13"/>
        <v>311512.21000000002</v>
      </c>
      <c r="AE64">
        <v>470</v>
      </c>
      <c r="AF64">
        <v>500</v>
      </c>
      <c r="AG64">
        <v>620.6</v>
      </c>
      <c r="AH64">
        <v>820</v>
      </c>
      <c r="AI64">
        <v>1110</v>
      </c>
      <c r="AJ64">
        <v>1610</v>
      </c>
      <c r="AK64">
        <v>2020</v>
      </c>
      <c r="AL64">
        <v>2620</v>
      </c>
      <c r="AM64">
        <v>4560</v>
      </c>
      <c r="AN64">
        <v>7060</v>
      </c>
      <c r="AO64">
        <v>13000</v>
      </c>
      <c r="AP64">
        <v>21800</v>
      </c>
      <c r="AQ64" s="161">
        <f>Input!G67</f>
        <v>1848.6410000000001</v>
      </c>
      <c r="AR64" s="43">
        <f t="shared" si="14"/>
        <v>1339242.426527</v>
      </c>
    </row>
    <row r="65" spans="1:44" x14ac:dyDescent="0.3">
      <c r="A65">
        <v>14040104</v>
      </c>
      <c r="B65" s="161">
        <f>Input!B68</f>
        <v>9216050</v>
      </c>
      <c r="C65" t="s">
        <v>114</v>
      </c>
      <c r="D65">
        <v>56</v>
      </c>
      <c r="E65" t="s">
        <v>62</v>
      </c>
      <c r="F65" t="s">
        <v>54</v>
      </c>
      <c r="G65">
        <v>1720</v>
      </c>
      <c r="H65">
        <v>-109.68819388</v>
      </c>
      <c r="I65">
        <v>41.947455050000002</v>
      </c>
      <c r="J65">
        <v>-109.68819428</v>
      </c>
      <c r="K65">
        <v>41.947452550000001</v>
      </c>
      <c r="L65">
        <v>0.28199999999999997</v>
      </c>
      <c r="M65" t="s">
        <v>55</v>
      </c>
      <c r="N65">
        <v>32</v>
      </c>
      <c r="O65">
        <v>0.75600000000000001</v>
      </c>
      <c r="P65">
        <v>9.7000000000000003E-2</v>
      </c>
      <c r="Q65">
        <v>1</v>
      </c>
      <c r="R65">
        <v>19720501</v>
      </c>
      <c r="S65">
        <v>20040930</v>
      </c>
      <c r="T65">
        <v>11841</v>
      </c>
      <c r="U65">
        <v>11841</v>
      </c>
      <c r="V65">
        <v>6.4</v>
      </c>
      <c r="W65" s="161">
        <f>Input!C68</f>
        <v>11</v>
      </c>
      <c r="X65" s="43">
        <f t="shared" si="10"/>
        <v>7968.9170000000004</v>
      </c>
      <c r="Y65" s="161">
        <f>Input!D68</f>
        <v>18</v>
      </c>
      <c r="Z65" s="43">
        <f t="shared" si="11"/>
        <v>13040.046</v>
      </c>
      <c r="AA65" s="161">
        <f>Input!E68</f>
        <v>23</v>
      </c>
      <c r="AB65" s="43">
        <f t="shared" si="12"/>
        <v>16662.280999999999</v>
      </c>
      <c r="AC65" s="161">
        <f>Input!F68</f>
        <v>30</v>
      </c>
      <c r="AD65" s="43">
        <f t="shared" si="13"/>
        <v>21733.41</v>
      </c>
      <c r="AE65">
        <v>33</v>
      </c>
      <c r="AF65">
        <v>37</v>
      </c>
      <c r="AG65">
        <v>43</v>
      </c>
      <c r="AH65">
        <v>51</v>
      </c>
      <c r="AI65">
        <v>59</v>
      </c>
      <c r="AJ65">
        <v>70</v>
      </c>
      <c r="AK65">
        <v>78</v>
      </c>
      <c r="AL65">
        <v>85</v>
      </c>
      <c r="AM65">
        <v>107</v>
      </c>
      <c r="AN65">
        <v>169</v>
      </c>
      <c r="AO65">
        <v>483.16</v>
      </c>
      <c r="AP65">
        <v>5530</v>
      </c>
      <c r="AQ65" s="161">
        <f>Input!G68</f>
        <v>70.605999999999995</v>
      </c>
      <c r="AR65" s="43">
        <f t="shared" si="14"/>
        <v>51150.304881999997</v>
      </c>
    </row>
    <row r="66" spans="1:44" x14ac:dyDescent="0.3">
      <c r="A66">
        <v>14040105</v>
      </c>
      <c r="B66" s="161">
        <f>Input!B69</f>
        <v>9216562</v>
      </c>
      <c r="C66" t="s">
        <v>115</v>
      </c>
      <c r="D66">
        <v>56</v>
      </c>
      <c r="E66" t="s">
        <v>62</v>
      </c>
      <c r="F66" t="s">
        <v>60</v>
      </c>
      <c r="G66">
        <v>836</v>
      </c>
      <c r="H66">
        <v>-108.99789647</v>
      </c>
      <c r="I66">
        <v>41.647741359999998</v>
      </c>
      <c r="J66">
        <v>-108.99760437</v>
      </c>
      <c r="K66">
        <v>41.647651670000002</v>
      </c>
      <c r="L66">
        <v>26.154</v>
      </c>
      <c r="M66" t="s">
        <v>55</v>
      </c>
      <c r="N66">
        <v>5</v>
      </c>
      <c r="O66">
        <v>0.17</v>
      </c>
      <c r="P66">
        <v>9.8000000000000004E-2</v>
      </c>
      <c r="Q66">
        <v>1</v>
      </c>
      <c r="R66">
        <v>19760601</v>
      </c>
      <c r="S66">
        <v>19810930</v>
      </c>
      <c r="T66">
        <v>1948</v>
      </c>
      <c r="U66">
        <v>1344</v>
      </c>
      <c r="V66">
        <v>0</v>
      </c>
      <c r="W66" s="161">
        <f>Input!C69</f>
        <v>0</v>
      </c>
      <c r="X66" s="43">
        <f t="shared" si="10"/>
        <v>0</v>
      </c>
      <c r="Y66" s="161">
        <f>Input!D69</f>
        <v>0</v>
      </c>
      <c r="Z66" s="43">
        <f t="shared" si="11"/>
        <v>0</v>
      </c>
      <c r="AA66" s="161">
        <f>Input!E69</f>
        <v>0</v>
      </c>
      <c r="AB66" s="43">
        <f t="shared" si="12"/>
        <v>0</v>
      </c>
      <c r="AC66" s="161">
        <f>Input!F69</f>
        <v>0</v>
      </c>
      <c r="AD66" s="43">
        <f t="shared" si="13"/>
        <v>0</v>
      </c>
      <c r="AE66">
        <v>0</v>
      </c>
      <c r="AF66">
        <v>0</v>
      </c>
      <c r="AG66">
        <v>0.1</v>
      </c>
      <c r="AH66">
        <v>0.36</v>
      </c>
      <c r="AI66">
        <v>0.77400000000000002</v>
      </c>
      <c r="AJ66">
        <v>2</v>
      </c>
      <c r="AK66">
        <v>2.8</v>
      </c>
      <c r="AL66">
        <v>3.9</v>
      </c>
      <c r="AM66">
        <v>15</v>
      </c>
      <c r="AN66">
        <v>33</v>
      </c>
      <c r="AO66">
        <v>109.53</v>
      </c>
      <c r="AP66">
        <v>411</v>
      </c>
      <c r="AQ66" s="161">
        <f>Input!G69</f>
        <v>6.3769999999999998</v>
      </c>
      <c r="AR66" s="43">
        <f t="shared" si="14"/>
        <v>4619.7985189999999</v>
      </c>
    </row>
    <row r="67" spans="1:44" x14ac:dyDescent="0.3">
      <c r="A67">
        <v>14040106</v>
      </c>
      <c r="B67" s="161">
        <f>Input!B70</f>
        <v>9229500</v>
      </c>
      <c r="C67" t="s">
        <v>116</v>
      </c>
      <c r="D67">
        <v>56</v>
      </c>
      <c r="E67" t="s">
        <v>62</v>
      </c>
      <c r="F67" t="s">
        <v>54</v>
      </c>
      <c r="G67">
        <v>520</v>
      </c>
      <c r="H67">
        <v>-109.67292503</v>
      </c>
      <c r="I67">
        <v>41.012459210000003</v>
      </c>
      <c r="J67">
        <v>-109.67335509999999</v>
      </c>
      <c r="K67">
        <v>41.012653350000001</v>
      </c>
      <c r="L67">
        <v>41.951999999999998</v>
      </c>
      <c r="M67" t="s">
        <v>55</v>
      </c>
      <c r="N67">
        <v>68</v>
      </c>
      <c r="O67">
        <v>0.58099999999999996</v>
      </c>
      <c r="P67">
        <v>0.115</v>
      </c>
      <c r="Q67">
        <v>1</v>
      </c>
      <c r="R67">
        <v>19281001</v>
      </c>
      <c r="S67">
        <v>20040930</v>
      </c>
      <c r="T67">
        <v>24990</v>
      </c>
      <c r="U67">
        <v>24753</v>
      </c>
      <c r="V67">
        <v>0</v>
      </c>
      <c r="W67" s="161">
        <f>Input!C70</f>
        <v>0.1</v>
      </c>
      <c r="X67" s="43">
        <f t="shared" si="10"/>
        <v>72.444699999999997</v>
      </c>
      <c r="Y67" s="161">
        <f>Input!D70</f>
        <v>1.7</v>
      </c>
      <c r="Z67" s="43">
        <f t="shared" si="11"/>
        <v>1231.5599</v>
      </c>
      <c r="AA67" s="161">
        <f>Input!E70</f>
        <v>4.2</v>
      </c>
      <c r="AB67" s="43">
        <f t="shared" si="12"/>
        <v>3042.6774</v>
      </c>
      <c r="AC67" s="161">
        <f>Input!F70</f>
        <v>17</v>
      </c>
      <c r="AD67" s="43">
        <f t="shared" si="13"/>
        <v>12315.599</v>
      </c>
      <c r="AE67">
        <v>25</v>
      </c>
      <c r="AF67">
        <v>30</v>
      </c>
      <c r="AG67">
        <v>40</v>
      </c>
      <c r="AH67">
        <v>47</v>
      </c>
      <c r="AI67">
        <v>56</v>
      </c>
      <c r="AJ67">
        <v>70</v>
      </c>
      <c r="AK67">
        <v>80</v>
      </c>
      <c r="AL67">
        <v>96</v>
      </c>
      <c r="AM67">
        <v>166</v>
      </c>
      <c r="AN67">
        <v>286</v>
      </c>
      <c r="AO67">
        <v>702.27</v>
      </c>
      <c r="AP67">
        <v>3780</v>
      </c>
      <c r="AQ67" s="161">
        <f>Input!G70</f>
        <v>81.635000000000005</v>
      </c>
      <c r="AR67" s="43">
        <f t="shared" si="14"/>
        <v>59140.230845000006</v>
      </c>
    </row>
    <row r="68" spans="1:44" x14ac:dyDescent="0.3">
      <c r="A68">
        <v>14040107</v>
      </c>
      <c r="B68" s="161">
        <f>Input!B71</f>
        <v>9225000</v>
      </c>
      <c r="C68" t="s">
        <v>117</v>
      </c>
      <c r="D68">
        <v>56</v>
      </c>
      <c r="E68" t="s">
        <v>62</v>
      </c>
      <c r="F68" t="s">
        <v>60</v>
      </c>
      <c r="G68">
        <v>3670</v>
      </c>
      <c r="H68">
        <v>-109.61152928999999</v>
      </c>
      <c r="I68">
        <v>41.379129130000003</v>
      </c>
      <c r="J68">
        <v>-109.61155701</v>
      </c>
      <c r="K68">
        <v>41.379535670000003</v>
      </c>
      <c r="L68">
        <v>45.564999999999998</v>
      </c>
      <c r="M68" t="s">
        <v>55</v>
      </c>
      <c r="N68">
        <v>14</v>
      </c>
      <c r="O68">
        <v>0.57499999999999996</v>
      </c>
      <c r="P68">
        <v>8.5999999999999993E-2</v>
      </c>
      <c r="Q68">
        <v>1</v>
      </c>
      <c r="R68">
        <v>19471001</v>
      </c>
      <c r="S68">
        <v>19620731</v>
      </c>
      <c r="T68">
        <v>5418</v>
      </c>
      <c r="U68">
        <v>5124</v>
      </c>
      <c r="V68">
        <v>0</v>
      </c>
      <c r="W68" s="161">
        <f>Input!C71</f>
        <v>0</v>
      </c>
      <c r="X68" s="43">
        <f t="shared" si="10"/>
        <v>0</v>
      </c>
      <c r="Y68" s="161">
        <f>Input!D71</f>
        <v>0</v>
      </c>
      <c r="Z68" s="43">
        <f t="shared" si="11"/>
        <v>0</v>
      </c>
      <c r="AA68" s="161">
        <f>Input!E71</f>
        <v>0.6</v>
      </c>
      <c r="AB68" s="43">
        <f t="shared" si="12"/>
        <v>434.66820000000001</v>
      </c>
      <c r="AC68" s="161">
        <f>Input!F71</f>
        <v>10</v>
      </c>
      <c r="AD68" s="43">
        <f t="shared" si="13"/>
        <v>7244.47</v>
      </c>
      <c r="AE68">
        <v>17</v>
      </c>
      <c r="AF68">
        <v>24</v>
      </c>
      <c r="AG68">
        <v>42</v>
      </c>
      <c r="AH68">
        <v>69</v>
      </c>
      <c r="AI68">
        <v>100</v>
      </c>
      <c r="AJ68">
        <v>190</v>
      </c>
      <c r="AK68">
        <v>280</v>
      </c>
      <c r="AL68">
        <v>405</v>
      </c>
      <c r="AM68">
        <v>964</v>
      </c>
      <c r="AN68">
        <v>1450</v>
      </c>
      <c r="AO68">
        <v>2920</v>
      </c>
      <c r="AP68">
        <v>6490</v>
      </c>
      <c r="AQ68" s="161">
        <f>Input!G71</f>
        <v>301.09100000000001</v>
      </c>
      <c r="AR68" s="43">
        <f t="shared" si="14"/>
        <v>218124.47167699999</v>
      </c>
    </row>
    <row r="69" spans="1:44" x14ac:dyDescent="0.3">
      <c r="A69">
        <v>14040108</v>
      </c>
      <c r="B69" s="161">
        <f>Input!B72</f>
        <v>9222400</v>
      </c>
      <c r="C69" t="s">
        <v>118</v>
      </c>
      <c r="D69">
        <v>56</v>
      </c>
      <c r="E69" t="s">
        <v>62</v>
      </c>
      <c r="F69" t="s">
        <v>60</v>
      </c>
      <c r="G69">
        <v>963</v>
      </c>
      <c r="H69">
        <v>-110.22932088</v>
      </c>
      <c r="I69">
        <v>41.538007829999998</v>
      </c>
      <c r="J69">
        <v>-110.22913361000001</v>
      </c>
      <c r="K69">
        <v>41.53788376</v>
      </c>
      <c r="L69">
        <v>20.815999999999999</v>
      </c>
      <c r="M69" t="s">
        <v>55</v>
      </c>
      <c r="N69">
        <v>6</v>
      </c>
      <c r="O69">
        <v>0.57099999999999995</v>
      </c>
      <c r="P69">
        <v>8.8999999999999996E-2</v>
      </c>
      <c r="Q69">
        <v>1</v>
      </c>
      <c r="R69">
        <v>19750701</v>
      </c>
      <c r="S69">
        <v>19810930</v>
      </c>
      <c r="T69">
        <v>2284</v>
      </c>
      <c r="U69">
        <v>2194</v>
      </c>
      <c r="V69">
        <v>0</v>
      </c>
      <c r="W69" s="161">
        <f>Input!C72</f>
        <v>0</v>
      </c>
      <c r="X69" s="43">
        <f t="shared" si="10"/>
        <v>0</v>
      </c>
      <c r="Y69" s="161">
        <f>Input!D72</f>
        <v>0.14699999999999999</v>
      </c>
      <c r="Z69" s="43">
        <f t="shared" si="11"/>
        <v>106.493709</v>
      </c>
      <c r="AA69" s="161">
        <f>Input!E72</f>
        <v>1.1000000000000001</v>
      </c>
      <c r="AB69" s="43">
        <f t="shared" si="12"/>
        <v>796.89170000000001</v>
      </c>
      <c r="AC69" s="161">
        <f>Input!F72</f>
        <v>2.7</v>
      </c>
      <c r="AD69" s="43">
        <f t="shared" si="13"/>
        <v>1956.0069000000001</v>
      </c>
      <c r="AE69">
        <v>3.5</v>
      </c>
      <c r="AF69">
        <v>4.3</v>
      </c>
      <c r="AG69">
        <v>7</v>
      </c>
      <c r="AH69">
        <v>10</v>
      </c>
      <c r="AI69">
        <v>15</v>
      </c>
      <c r="AJ69">
        <v>22</v>
      </c>
      <c r="AK69">
        <v>30</v>
      </c>
      <c r="AL69">
        <v>47</v>
      </c>
      <c r="AM69">
        <v>111.5</v>
      </c>
      <c r="AN69">
        <v>170</v>
      </c>
      <c r="AO69">
        <v>348.25</v>
      </c>
      <c r="AP69">
        <v>686</v>
      </c>
      <c r="AQ69" s="161">
        <f>Input!G72</f>
        <v>36.094999999999999</v>
      </c>
      <c r="AR69" s="43">
        <f t="shared" si="14"/>
        <v>26148.914464999998</v>
      </c>
    </row>
    <row r="70" spans="1:44" x14ac:dyDescent="0.3">
      <c r="A70">
        <v>14040109</v>
      </c>
      <c r="B70" s="161">
        <f>Input!B73</f>
        <v>9235300</v>
      </c>
      <c r="C70" t="s">
        <v>119</v>
      </c>
      <c r="D70">
        <v>56</v>
      </c>
      <c r="E70" t="s">
        <v>62</v>
      </c>
      <c r="F70" t="s">
        <v>60</v>
      </c>
      <c r="G70">
        <v>196</v>
      </c>
      <c r="H70">
        <v>-108.64483101</v>
      </c>
      <c r="I70">
        <v>41.014961929999998</v>
      </c>
      <c r="J70">
        <v>-108.64481354</v>
      </c>
      <c r="K70">
        <v>41.015121460000003</v>
      </c>
      <c r="L70">
        <v>17.922000000000001</v>
      </c>
      <c r="M70" t="s">
        <v>55</v>
      </c>
      <c r="N70">
        <v>6</v>
      </c>
      <c r="O70">
        <v>0.42399999999999999</v>
      </c>
      <c r="P70">
        <v>0.151</v>
      </c>
      <c r="Q70">
        <v>1</v>
      </c>
      <c r="R70">
        <v>19751001</v>
      </c>
      <c r="S70">
        <v>19810930</v>
      </c>
      <c r="T70">
        <v>2192</v>
      </c>
      <c r="U70">
        <v>1982</v>
      </c>
      <c r="V70">
        <v>0</v>
      </c>
      <c r="W70" s="161">
        <f>Input!C73</f>
        <v>0</v>
      </c>
      <c r="X70" s="43">
        <f t="shared" si="10"/>
        <v>0</v>
      </c>
      <c r="Y70" s="161">
        <f>Input!D73</f>
        <v>0</v>
      </c>
      <c r="Z70" s="43">
        <f t="shared" si="11"/>
        <v>0</v>
      </c>
      <c r="AA70" s="161">
        <f>Input!E73</f>
        <v>0.01</v>
      </c>
      <c r="AB70" s="43">
        <f t="shared" si="12"/>
        <v>7.2444699999999997</v>
      </c>
      <c r="AC70" s="161">
        <f>Input!F73</f>
        <v>0.34</v>
      </c>
      <c r="AD70" s="43">
        <f t="shared" si="13"/>
        <v>246.31198000000001</v>
      </c>
      <c r="AE70">
        <v>0.46</v>
      </c>
      <c r="AF70">
        <v>0.63900000000000001</v>
      </c>
      <c r="AG70">
        <v>0.9</v>
      </c>
      <c r="AH70">
        <v>1.2</v>
      </c>
      <c r="AI70">
        <v>1.5</v>
      </c>
      <c r="AJ70">
        <v>2</v>
      </c>
      <c r="AK70">
        <v>2.2999999999999998</v>
      </c>
      <c r="AL70">
        <v>2.7</v>
      </c>
      <c r="AM70">
        <v>5.3</v>
      </c>
      <c r="AN70">
        <v>12</v>
      </c>
      <c r="AO70">
        <v>36.07</v>
      </c>
      <c r="AP70">
        <v>196</v>
      </c>
      <c r="AQ70" s="161">
        <f>Input!G73</f>
        <v>3.23</v>
      </c>
      <c r="AR70" s="43">
        <f t="shared" si="14"/>
        <v>2339.9638100000002</v>
      </c>
    </row>
    <row r="71" spans="1:44" x14ac:dyDescent="0.3">
      <c r="A71">
        <v>14040200</v>
      </c>
      <c r="B71" s="161">
        <f>Input!B74</f>
        <v>9216527</v>
      </c>
      <c r="C71" t="s">
        <v>120</v>
      </c>
      <c r="D71">
        <v>56</v>
      </c>
      <c r="E71" t="s">
        <v>62</v>
      </c>
      <c r="F71" t="s">
        <v>60</v>
      </c>
      <c r="G71">
        <v>53.3</v>
      </c>
      <c r="H71">
        <v>-107.55839865</v>
      </c>
      <c r="I71">
        <v>41.660515660000002</v>
      </c>
      <c r="J71">
        <v>-107.55827331</v>
      </c>
      <c r="K71">
        <v>41.660480499999998</v>
      </c>
      <c r="L71">
        <v>11.083</v>
      </c>
      <c r="M71" t="s">
        <v>55</v>
      </c>
      <c r="N71">
        <v>6</v>
      </c>
      <c r="O71">
        <v>0.39200000000000002</v>
      </c>
      <c r="P71">
        <v>0.09</v>
      </c>
      <c r="Q71">
        <v>1</v>
      </c>
      <c r="R71">
        <v>19751001</v>
      </c>
      <c r="S71">
        <v>19810930</v>
      </c>
      <c r="T71">
        <v>2192</v>
      </c>
      <c r="U71">
        <v>640</v>
      </c>
      <c r="V71">
        <v>0</v>
      </c>
      <c r="W71" s="161">
        <f>Input!C74</f>
        <v>0</v>
      </c>
      <c r="X71" s="43">
        <f t="shared" si="10"/>
        <v>0</v>
      </c>
      <c r="Y71" s="161">
        <f>Input!D74</f>
        <v>0</v>
      </c>
      <c r="Z71" s="43">
        <f t="shared" si="11"/>
        <v>0</v>
      </c>
      <c r="AA71" s="161">
        <f>Input!E74</f>
        <v>0</v>
      </c>
      <c r="AB71" s="43">
        <f t="shared" si="12"/>
        <v>0</v>
      </c>
      <c r="AC71" s="161">
        <f>Input!F74</f>
        <v>0</v>
      </c>
      <c r="AD71" s="43">
        <f t="shared" si="13"/>
        <v>0</v>
      </c>
      <c r="AE71">
        <v>0</v>
      </c>
      <c r="AF71">
        <v>0</v>
      </c>
      <c r="AG71">
        <v>0</v>
      </c>
      <c r="AH71">
        <v>0</v>
      </c>
      <c r="AI71">
        <v>0</v>
      </c>
      <c r="AJ71">
        <v>0</v>
      </c>
      <c r="AK71">
        <v>0.48</v>
      </c>
      <c r="AL71">
        <v>0.97399999999999998</v>
      </c>
      <c r="AM71">
        <v>5.4</v>
      </c>
      <c r="AN71">
        <v>10</v>
      </c>
      <c r="AO71">
        <v>30</v>
      </c>
      <c r="AP71">
        <v>76</v>
      </c>
      <c r="AQ71" s="161">
        <f>Input!G74</f>
        <v>1.7969999999999999</v>
      </c>
      <c r="AR71" s="43">
        <f t="shared" si="14"/>
        <v>1301.831259</v>
      </c>
    </row>
    <row r="72" spans="1:44" x14ac:dyDescent="0.3">
      <c r="A72">
        <v>14050003</v>
      </c>
      <c r="B72" s="161">
        <f>Input!B75</f>
        <v>9257000</v>
      </c>
      <c r="C72" t="s">
        <v>121</v>
      </c>
      <c r="D72">
        <v>56</v>
      </c>
      <c r="E72" t="s">
        <v>62</v>
      </c>
      <c r="F72" t="s">
        <v>60</v>
      </c>
      <c r="G72">
        <v>988</v>
      </c>
      <c r="H72">
        <v>-107.54923269</v>
      </c>
      <c r="I72">
        <v>41.028298149999998</v>
      </c>
      <c r="J72">
        <v>-107.54885864000001</v>
      </c>
      <c r="K72">
        <v>41.028446199999998</v>
      </c>
      <c r="L72">
        <v>35.33</v>
      </c>
      <c r="M72" t="s">
        <v>55</v>
      </c>
      <c r="N72">
        <v>59</v>
      </c>
      <c r="O72">
        <v>0.58899999999999997</v>
      </c>
      <c r="P72">
        <v>9.9000000000000005E-2</v>
      </c>
      <c r="Q72">
        <v>1</v>
      </c>
      <c r="R72">
        <v>19101001</v>
      </c>
      <c r="S72">
        <v>19970930</v>
      </c>
      <c r="T72">
        <v>21898</v>
      </c>
      <c r="U72">
        <v>21888</v>
      </c>
      <c r="V72">
        <v>0</v>
      </c>
      <c r="W72" s="161">
        <f>Input!C75</f>
        <v>0.23</v>
      </c>
      <c r="X72" s="43">
        <f t="shared" si="10"/>
        <v>166.62281000000002</v>
      </c>
      <c r="Y72" s="161">
        <f>Input!D75</f>
        <v>1.5</v>
      </c>
      <c r="Z72" s="43">
        <f t="shared" si="11"/>
        <v>1086.6704999999999</v>
      </c>
      <c r="AA72" s="161">
        <f>Input!E75</f>
        <v>4</v>
      </c>
      <c r="AB72" s="43">
        <f t="shared" si="12"/>
        <v>2897.788</v>
      </c>
      <c r="AC72" s="161">
        <f>Input!F75</f>
        <v>18</v>
      </c>
      <c r="AD72" s="43">
        <f t="shared" si="13"/>
        <v>13040.046</v>
      </c>
      <c r="AE72">
        <v>38</v>
      </c>
      <c r="AF72">
        <v>56.7</v>
      </c>
      <c r="AG72">
        <v>80</v>
      </c>
      <c r="AH72">
        <v>100</v>
      </c>
      <c r="AI72">
        <v>137</v>
      </c>
      <c r="AJ72">
        <v>310</v>
      </c>
      <c r="AK72">
        <v>541.25</v>
      </c>
      <c r="AL72">
        <v>930</v>
      </c>
      <c r="AM72">
        <v>2160</v>
      </c>
      <c r="AN72">
        <v>3030.5</v>
      </c>
      <c r="AO72">
        <v>4810</v>
      </c>
      <c r="AP72">
        <v>10400</v>
      </c>
      <c r="AQ72" s="161">
        <f>Input!G75</f>
        <v>594.22500000000002</v>
      </c>
      <c r="AR72" s="43">
        <f t="shared" si="14"/>
        <v>430484.51857499999</v>
      </c>
    </row>
    <row r="73" spans="1:44" x14ac:dyDescent="0.3">
      <c r="A73">
        <v>14050004</v>
      </c>
      <c r="B73" s="161">
        <f>Input!B76</f>
        <v>9259000</v>
      </c>
      <c r="C73" t="s">
        <v>122</v>
      </c>
      <c r="D73">
        <v>56</v>
      </c>
      <c r="E73" t="s">
        <v>62</v>
      </c>
      <c r="F73" t="s">
        <v>60</v>
      </c>
      <c r="G73">
        <v>1257</v>
      </c>
      <c r="H73">
        <v>-107.65090259999999</v>
      </c>
      <c r="I73">
        <v>41.046908799999997</v>
      </c>
      <c r="J73">
        <v>-107.65063477</v>
      </c>
      <c r="K73">
        <v>41.04692841</v>
      </c>
      <c r="L73">
        <v>22.442</v>
      </c>
      <c r="M73" t="s">
        <v>55</v>
      </c>
      <c r="N73">
        <v>4</v>
      </c>
      <c r="O73">
        <v>0.42799999999999999</v>
      </c>
      <c r="P73">
        <v>3.5999999999999997E-2</v>
      </c>
      <c r="Q73">
        <v>1</v>
      </c>
      <c r="R73">
        <v>19871001</v>
      </c>
      <c r="S73">
        <v>19910930</v>
      </c>
      <c r="T73">
        <v>1461</v>
      </c>
      <c r="U73">
        <v>1461</v>
      </c>
      <c r="V73">
        <v>0.03</v>
      </c>
      <c r="W73" s="161">
        <f>Input!C76</f>
        <v>0.106</v>
      </c>
      <c r="X73" s="43">
        <f t="shared" si="10"/>
        <v>76.791381999999999</v>
      </c>
      <c r="Y73" s="161">
        <f>Input!D76</f>
        <v>0.26</v>
      </c>
      <c r="Z73" s="43">
        <f t="shared" si="11"/>
        <v>188.35622000000001</v>
      </c>
      <c r="AA73" s="161">
        <f>Input!E76</f>
        <v>0.4</v>
      </c>
      <c r="AB73" s="43">
        <f t="shared" si="12"/>
        <v>289.77879999999999</v>
      </c>
      <c r="AC73" s="161">
        <f>Input!F76</f>
        <v>0.53</v>
      </c>
      <c r="AD73" s="43">
        <f t="shared" si="13"/>
        <v>383.95690999999999</v>
      </c>
      <c r="AE73">
        <v>0.6</v>
      </c>
      <c r="AF73">
        <v>0.70599999999999996</v>
      </c>
      <c r="AG73">
        <v>1.1000000000000001</v>
      </c>
      <c r="AH73">
        <v>2.8</v>
      </c>
      <c r="AI73">
        <v>6</v>
      </c>
      <c r="AJ73">
        <v>12</v>
      </c>
      <c r="AK73">
        <v>15</v>
      </c>
      <c r="AL73">
        <v>18</v>
      </c>
      <c r="AM73">
        <v>35</v>
      </c>
      <c r="AN73">
        <v>65.900000000000006</v>
      </c>
      <c r="AO73">
        <v>153.4</v>
      </c>
      <c r="AP73">
        <v>632</v>
      </c>
      <c r="AQ73" s="161">
        <f>Input!G76</f>
        <v>14.759</v>
      </c>
      <c r="AR73" s="43">
        <f t="shared" si="14"/>
        <v>10692.113273000001</v>
      </c>
    </row>
    <row r="74" spans="1:44" x14ac:dyDescent="0.3">
      <c r="A74">
        <v>16010101</v>
      </c>
      <c r="B74" s="161">
        <f>Input!B77</f>
        <v>10020500</v>
      </c>
      <c r="C74" t="s">
        <v>123</v>
      </c>
      <c r="D74">
        <v>56</v>
      </c>
      <c r="E74" t="s">
        <v>62</v>
      </c>
      <c r="F74" t="s">
        <v>60</v>
      </c>
      <c r="G74">
        <v>870</v>
      </c>
      <c r="H74">
        <v>-111.04796663</v>
      </c>
      <c r="I74">
        <v>41.523556069999998</v>
      </c>
      <c r="J74">
        <v>-111.01217674999999</v>
      </c>
      <c r="K74">
        <v>41.524733980000001</v>
      </c>
      <c r="L74">
        <v>2967.2809999999999</v>
      </c>
      <c r="M74" t="s">
        <v>55</v>
      </c>
      <c r="N74">
        <v>19</v>
      </c>
      <c r="O74">
        <v>0.55400000000000005</v>
      </c>
      <c r="P74">
        <v>7.9000000000000001E-2</v>
      </c>
      <c r="Q74">
        <v>1</v>
      </c>
      <c r="R74">
        <v>19420410</v>
      </c>
      <c r="S74">
        <v>19610930</v>
      </c>
      <c r="T74">
        <v>7084</v>
      </c>
      <c r="U74">
        <v>6607</v>
      </c>
      <c r="V74">
        <v>0</v>
      </c>
      <c r="W74" s="161">
        <f>Input!C77</f>
        <v>0</v>
      </c>
      <c r="X74" s="43">
        <f t="shared" si="10"/>
        <v>0</v>
      </c>
      <c r="Y74" s="161">
        <f>Input!D77</f>
        <v>0</v>
      </c>
      <c r="Z74" s="43">
        <f t="shared" si="11"/>
        <v>0</v>
      </c>
      <c r="AA74" s="161">
        <f>Input!E77</f>
        <v>1</v>
      </c>
      <c r="AB74" s="43">
        <f t="shared" si="12"/>
        <v>724.447</v>
      </c>
      <c r="AC74" s="161">
        <f>Input!F77</f>
        <v>9.6999999999999993</v>
      </c>
      <c r="AD74" s="43">
        <f t="shared" si="13"/>
        <v>7027.1358999999993</v>
      </c>
      <c r="AE74">
        <v>20</v>
      </c>
      <c r="AF74">
        <v>30</v>
      </c>
      <c r="AG74">
        <v>44</v>
      </c>
      <c r="AH74">
        <v>63</v>
      </c>
      <c r="AI74">
        <v>75</v>
      </c>
      <c r="AJ74">
        <v>109</v>
      </c>
      <c r="AK74">
        <v>177.75</v>
      </c>
      <c r="AL74">
        <v>290</v>
      </c>
      <c r="AM74">
        <v>642</v>
      </c>
      <c r="AN74">
        <v>965</v>
      </c>
      <c r="AO74">
        <v>1671.5</v>
      </c>
      <c r="AP74">
        <v>2760</v>
      </c>
      <c r="AQ74" s="161">
        <f>Input!G77</f>
        <v>200.29300000000001</v>
      </c>
      <c r="AR74" s="43">
        <f t="shared" si="14"/>
        <v>145101.66297100001</v>
      </c>
    </row>
    <row r="75" spans="1:44" x14ac:dyDescent="0.3">
      <c r="A75">
        <v>16010102</v>
      </c>
      <c r="B75" s="161">
        <f>Input!B78</f>
        <v>10038000</v>
      </c>
      <c r="C75" t="s">
        <v>124</v>
      </c>
      <c r="D75">
        <v>56</v>
      </c>
      <c r="E75" t="s">
        <v>62</v>
      </c>
      <c r="F75" t="s">
        <v>54</v>
      </c>
      <c r="G75">
        <v>2447</v>
      </c>
      <c r="H75">
        <v>-110.97324301</v>
      </c>
      <c r="I75">
        <v>42.126602130000002</v>
      </c>
      <c r="J75">
        <v>-110.97334865000001</v>
      </c>
      <c r="K75">
        <v>42.126310910000001</v>
      </c>
      <c r="L75">
        <v>33.707000000000001</v>
      </c>
      <c r="M75" t="s">
        <v>55</v>
      </c>
      <c r="N75">
        <v>49</v>
      </c>
      <c r="O75">
        <v>0.82099999999999995</v>
      </c>
      <c r="P75">
        <v>5.3999999999999999E-2</v>
      </c>
      <c r="Q75">
        <v>1</v>
      </c>
      <c r="R75">
        <v>19540501</v>
      </c>
      <c r="S75">
        <v>20040930</v>
      </c>
      <c r="T75">
        <v>18170</v>
      </c>
      <c r="U75">
        <v>18170</v>
      </c>
      <c r="V75">
        <v>31</v>
      </c>
      <c r="W75" s="161">
        <f>Input!C78</f>
        <v>70</v>
      </c>
      <c r="X75" s="43">
        <f t="shared" si="10"/>
        <v>50711.29</v>
      </c>
      <c r="Y75" s="161">
        <f>Input!D78</f>
        <v>90</v>
      </c>
      <c r="Z75" s="43">
        <f t="shared" si="11"/>
        <v>65200.23</v>
      </c>
      <c r="AA75" s="161">
        <f>Input!E78</f>
        <v>106</v>
      </c>
      <c r="AB75" s="43">
        <f t="shared" si="12"/>
        <v>76791.381999999998</v>
      </c>
      <c r="AC75" s="161">
        <f>Input!F78</f>
        <v>132</v>
      </c>
      <c r="AD75" s="43">
        <f t="shared" si="13"/>
        <v>95627.004000000001</v>
      </c>
      <c r="AE75">
        <v>145</v>
      </c>
      <c r="AF75">
        <v>157</v>
      </c>
      <c r="AG75">
        <v>185</v>
      </c>
      <c r="AH75">
        <v>220</v>
      </c>
      <c r="AI75">
        <v>277.60000000000002</v>
      </c>
      <c r="AJ75">
        <v>360</v>
      </c>
      <c r="AK75">
        <v>435</v>
      </c>
      <c r="AL75">
        <v>537</v>
      </c>
      <c r="AM75">
        <v>1010</v>
      </c>
      <c r="AN75">
        <v>1630</v>
      </c>
      <c r="AO75">
        <v>2540</v>
      </c>
      <c r="AP75">
        <v>5400</v>
      </c>
      <c r="AQ75" s="161">
        <f>Input!G78</f>
        <v>422.93299999999999</v>
      </c>
      <c r="AR75" s="43">
        <f t="shared" si="14"/>
        <v>306392.54305099999</v>
      </c>
    </row>
    <row r="76" spans="1:44" s="2" customFormat="1" x14ac:dyDescent="0.3">
      <c r="A76" s="2">
        <v>16020101</v>
      </c>
      <c r="B76" s="2">
        <f>Input!B79</f>
        <v>0</v>
      </c>
      <c r="C76" s="2" t="s">
        <v>51</v>
      </c>
      <c r="W76" s="2">
        <f>Input!C79</f>
        <v>0</v>
      </c>
      <c r="Y76" s="2">
        <f>Input!D79</f>
        <v>0</v>
      </c>
      <c r="AA76" s="2">
        <f>Input!E79</f>
        <v>0</v>
      </c>
      <c r="AC76" s="2">
        <f>Input!F79</f>
        <v>0</v>
      </c>
      <c r="AQ76" s="2">
        <f>Input!G79</f>
        <v>0</v>
      </c>
    </row>
    <row r="77" spans="1:44" x14ac:dyDescent="0.3">
      <c r="A77">
        <v>17040101</v>
      </c>
      <c r="B77" s="161">
        <f>Input!B80</f>
        <v>13013650</v>
      </c>
      <c r="C77" t="s">
        <v>125</v>
      </c>
      <c r="D77">
        <v>56</v>
      </c>
      <c r="E77" t="s">
        <v>62</v>
      </c>
      <c r="F77" t="s">
        <v>54</v>
      </c>
      <c r="G77">
        <v>1677</v>
      </c>
      <c r="H77">
        <v>-110.71520898999999</v>
      </c>
      <c r="I77">
        <v>43.653821360000002</v>
      </c>
      <c r="J77">
        <v>-110.71513367</v>
      </c>
      <c r="K77">
        <v>43.65379334</v>
      </c>
      <c r="L77">
        <v>6.81</v>
      </c>
      <c r="M77" t="s">
        <v>55</v>
      </c>
      <c r="N77">
        <v>9</v>
      </c>
      <c r="O77">
        <v>0.88</v>
      </c>
      <c r="P77">
        <v>0.04</v>
      </c>
      <c r="Q77">
        <v>1</v>
      </c>
      <c r="R77">
        <v>19950406</v>
      </c>
      <c r="S77">
        <v>20040930</v>
      </c>
      <c r="T77">
        <v>3466</v>
      </c>
      <c r="U77">
        <v>3466</v>
      </c>
      <c r="V77">
        <v>600</v>
      </c>
      <c r="W77" s="161">
        <f>Input!C80</f>
        <v>660</v>
      </c>
      <c r="X77" s="43">
        <f>W77*724.447</f>
        <v>478135.02</v>
      </c>
      <c r="Y77" s="161">
        <f>Input!D80</f>
        <v>720</v>
      </c>
      <c r="Z77" s="43">
        <f>Y77*724.447</f>
        <v>521601.84</v>
      </c>
      <c r="AA77" s="161">
        <f>Input!E80</f>
        <v>771.7</v>
      </c>
      <c r="AB77" s="43">
        <f>AA77*724.447</f>
        <v>559055.74990000005</v>
      </c>
      <c r="AC77" s="161">
        <f>Input!F80</f>
        <v>911</v>
      </c>
      <c r="AD77" s="43">
        <f>AC77*724.447</f>
        <v>659971.21699999995</v>
      </c>
      <c r="AE77">
        <v>975.75</v>
      </c>
      <c r="AF77">
        <v>1050</v>
      </c>
      <c r="AG77">
        <v>1250</v>
      </c>
      <c r="AH77">
        <v>1750</v>
      </c>
      <c r="AI77">
        <v>3100</v>
      </c>
      <c r="AJ77">
        <v>4159</v>
      </c>
      <c r="AK77">
        <v>4520</v>
      </c>
      <c r="AL77">
        <v>4920</v>
      </c>
      <c r="AM77">
        <v>6990</v>
      </c>
      <c r="AN77">
        <v>9773</v>
      </c>
      <c r="AO77">
        <v>15900</v>
      </c>
      <c r="AP77">
        <v>24500</v>
      </c>
      <c r="AQ77" s="161">
        <f>Input!G80</f>
        <v>3229.6849999999999</v>
      </c>
      <c r="AR77" s="43">
        <f>AQ77*724.447</f>
        <v>2339735.609195</v>
      </c>
    </row>
    <row r="78" spans="1:44" x14ac:dyDescent="0.3">
      <c r="A78">
        <v>17040102</v>
      </c>
      <c r="B78" s="161">
        <f>Input!B81</f>
        <v>13015000</v>
      </c>
      <c r="C78" t="s">
        <v>126</v>
      </c>
      <c r="D78">
        <v>56</v>
      </c>
      <c r="E78" t="s">
        <v>62</v>
      </c>
      <c r="F78" t="s">
        <v>54</v>
      </c>
      <c r="G78">
        <v>683</v>
      </c>
      <c r="H78">
        <v>-110.76277777999999</v>
      </c>
      <c r="I78">
        <v>43.55722222</v>
      </c>
      <c r="J78">
        <v>-110.76185128</v>
      </c>
      <c r="K78">
        <v>43.556259060000002</v>
      </c>
      <c r="L78">
        <v>130.80199999999999</v>
      </c>
      <c r="M78" t="s">
        <v>55</v>
      </c>
      <c r="N78">
        <v>9</v>
      </c>
      <c r="O78">
        <v>0.50600000000000001</v>
      </c>
      <c r="P78">
        <v>0.106</v>
      </c>
      <c r="Q78">
        <v>1</v>
      </c>
      <c r="R78">
        <v>19170713</v>
      </c>
      <c r="S78">
        <v>20040930</v>
      </c>
      <c r="T78">
        <v>3582</v>
      </c>
      <c r="U78">
        <v>3456</v>
      </c>
      <c r="V78">
        <v>0</v>
      </c>
      <c r="W78" s="161">
        <f>Input!C81</f>
        <v>0</v>
      </c>
      <c r="X78" s="43">
        <f>W78*724.447</f>
        <v>0</v>
      </c>
      <c r="Y78" s="161">
        <f>Input!D81</f>
        <v>0.95</v>
      </c>
      <c r="Z78" s="43">
        <f>Y78*724.447</f>
        <v>688.22465</v>
      </c>
      <c r="AA78" s="161">
        <f>Input!E81</f>
        <v>5.13</v>
      </c>
      <c r="AB78" s="43">
        <f>AA78*724.447</f>
        <v>3716.41311</v>
      </c>
      <c r="AC78" s="161">
        <f>Input!F81</f>
        <v>26</v>
      </c>
      <c r="AD78" s="43">
        <f>AC78*724.447</f>
        <v>18835.621999999999</v>
      </c>
      <c r="AE78">
        <v>38</v>
      </c>
      <c r="AF78">
        <v>48</v>
      </c>
      <c r="AG78">
        <v>71</v>
      </c>
      <c r="AH78">
        <v>110</v>
      </c>
      <c r="AI78">
        <v>193</v>
      </c>
      <c r="AJ78">
        <v>320</v>
      </c>
      <c r="AK78">
        <v>466</v>
      </c>
      <c r="AL78">
        <v>635.4</v>
      </c>
      <c r="AM78">
        <v>1187</v>
      </c>
      <c r="AN78">
        <v>1748.5</v>
      </c>
      <c r="AO78">
        <v>3185.9</v>
      </c>
      <c r="AP78">
        <v>6170</v>
      </c>
      <c r="AQ78" s="161">
        <f>Input!G81</f>
        <v>402.22199999999998</v>
      </c>
      <c r="AR78" s="43">
        <f>AQ78*724.447</f>
        <v>291388.52123399999</v>
      </c>
    </row>
    <row r="79" spans="1:44" x14ac:dyDescent="0.3">
      <c r="A79">
        <v>17040103</v>
      </c>
      <c r="B79" s="161">
        <f>Input!B82</f>
        <v>13023500</v>
      </c>
      <c r="C79" t="s">
        <v>127</v>
      </c>
      <c r="D79">
        <v>56</v>
      </c>
      <c r="E79" t="s">
        <v>62</v>
      </c>
      <c r="F79" t="s">
        <v>60</v>
      </c>
      <c r="G79">
        <v>3940</v>
      </c>
      <c r="H79">
        <v>-111.04161388999999</v>
      </c>
      <c r="I79">
        <v>43.172897220000003</v>
      </c>
      <c r="J79">
        <v>-111.04168701</v>
      </c>
      <c r="K79">
        <v>43.173183440000003</v>
      </c>
      <c r="L79">
        <v>32.508000000000003</v>
      </c>
      <c r="M79" t="s">
        <v>55</v>
      </c>
      <c r="N79">
        <v>9</v>
      </c>
      <c r="O79">
        <v>0.82799999999999996</v>
      </c>
      <c r="P79">
        <v>2.7E-2</v>
      </c>
      <c r="Q79">
        <v>1</v>
      </c>
      <c r="R79">
        <v>19441001</v>
      </c>
      <c r="S79">
        <v>19540630</v>
      </c>
      <c r="T79">
        <v>3560</v>
      </c>
      <c r="U79">
        <v>3560</v>
      </c>
      <c r="V79">
        <v>1050</v>
      </c>
      <c r="W79" s="161">
        <f>Input!C82</f>
        <v>1206.0999999999999</v>
      </c>
      <c r="X79" s="43">
        <f>W79*724.447</f>
        <v>873755.52669999993</v>
      </c>
      <c r="Y79" s="161">
        <f>Input!D82</f>
        <v>1360</v>
      </c>
      <c r="Z79" s="43">
        <f>Y79*724.447</f>
        <v>985247.92</v>
      </c>
      <c r="AA79" s="161">
        <f>Input!E82</f>
        <v>1440</v>
      </c>
      <c r="AB79" s="43">
        <f>AA79*724.447</f>
        <v>1043203.68</v>
      </c>
      <c r="AC79" s="161">
        <f>Input!F82</f>
        <v>1600</v>
      </c>
      <c r="AD79" s="43">
        <f>AC79*724.447</f>
        <v>1159115.2</v>
      </c>
      <c r="AE79">
        <v>1720</v>
      </c>
      <c r="AF79">
        <v>1883</v>
      </c>
      <c r="AG79">
        <v>2190</v>
      </c>
      <c r="AH79">
        <v>2670</v>
      </c>
      <c r="AI79">
        <v>4570</v>
      </c>
      <c r="AJ79">
        <v>6760</v>
      </c>
      <c r="AK79">
        <v>7850</v>
      </c>
      <c r="AL79">
        <v>9698</v>
      </c>
      <c r="AM79">
        <v>12600</v>
      </c>
      <c r="AN79">
        <v>16000</v>
      </c>
      <c r="AO79">
        <v>21800</v>
      </c>
      <c r="AP79">
        <v>26700</v>
      </c>
      <c r="AQ79" s="161">
        <f>Input!G82</f>
        <v>5389.4520000000002</v>
      </c>
      <c r="AR79" s="43">
        <f>AQ79*724.447</f>
        <v>3904372.333044</v>
      </c>
    </row>
    <row r="80" spans="1:44" x14ac:dyDescent="0.3">
      <c r="A80" s="45">
        <v>17040104</v>
      </c>
      <c r="B80" s="161">
        <f>Input!B83</f>
        <v>13030000</v>
      </c>
      <c r="C80" s="45" t="s">
        <v>58</v>
      </c>
      <c r="D80" s="45">
        <v>16</v>
      </c>
      <c r="E80" s="45" t="s">
        <v>59</v>
      </c>
      <c r="F80" s="45" t="s">
        <v>60</v>
      </c>
      <c r="G80" s="45">
        <v>36.799999999999997</v>
      </c>
      <c r="H80" s="45">
        <v>-111.06743518</v>
      </c>
      <c r="I80" s="45">
        <v>43.259643500000003</v>
      </c>
      <c r="J80" s="45">
        <v>-111.06746674</v>
      </c>
      <c r="K80" s="45">
        <v>43.259460449999999</v>
      </c>
      <c r="L80" s="45">
        <v>20.599</v>
      </c>
      <c r="M80" s="45" t="s">
        <v>55</v>
      </c>
      <c r="N80" s="45">
        <v>8</v>
      </c>
      <c r="O80" s="45">
        <v>0.32400000000000001</v>
      </c>
      <c r="P80" s="45">
        <v>0.223</v>
      </c>
      <c r="Q80" s="45">
        <v>1</v>
      </c>
      <c r="R80" s="45">
        <v>19170714</v>
      </c>
      <c r="S80" s="45">
        <v>19610930</v>
      </c>
      <c r="T80" s="45">
        <v>3086</v>
      </c>
      <c r="U80" s="45">
        <v>1287</v>
      </c>
      <c r="V80" s="45">
        <v>0</v>
      </c>
      <c r="W80" s="161">
        <f>Input!C83</f>
        <v>0</v>
      </c>
      <c r="X80" s="45">
        <f>W80*724.447</f>
        <v>0</v>
      </c>
      <c r="Y80" s="161">
        <f>Input!D83</f>
        <v>0</v>
      </c>
      <c r="Z80" s="45">
        <f>Y80*724.447</f>
        <v>0</v>
      </c>
      <c r="AA80" s="161">
        <f>Input!E83</f>
        <v>0</v>
      </c>
      <c r="AB80" s="45">
        <f>AA80*724.447</f>
        <v>0</v>
      </c>
      <c r="AC80" s="161">
        <f>Input!F83</f>
        <v>0</v>
      </c>
      <c r="AD80" s="45">
        <f>AC80*724.447</f>
        <v>0</v>
      </c>
      <c r="AE80" s="45">
        <v>0</v>
      </c>
      <c r="AF80" s="45">
        <v>0</v>
      </c>
      <c r="AG80" s="45">
        <v>0</v>
      </c>
      <c r="AH80" s="45">
        <v>0</v>
      </c>
      <c r="AI80" s="45">
        <v>0</v>
      </c>
      <c r="AJ80" s="45">
        <v>1</v>
      </c>
      <c r="AK80" s="45">
        <v>724</v>
      </c>
      <c r="AL80" s="45">
        <v>4</v>
      </c>
      <c r="AM80" s="45">
        <v>7</v>
      </c>
      <c r="AN80" s="45">
        <v>12</v>
      </c>
      <c r="AO80" s="45">
        <v>50</v>
      </c>
      <c r="AP80" s="45">
        <v>98</v>
      </c>
      <c r="AQ80" s="161">
        <f>Input!G83</f>
        <v>177</v>
      </c>
      <c r="AR80" s="45">
        <f>AQ80*724.447</f>
        <v>128227.11900000001</v>
      </c>
    </row>
    <row r="81" spans="1:44" x14ac:dyDescent="0.3">
      <c r="A81">
        <v>17040105</v>
      </c>
      <c r="B81" s="161">
        <f>Input!B84</f>
        <v>13027500</v>
      </c>
      <c r="C81" t="s">
        <v>128</v>
      </c>
      <c r="D81">
        <v>56</v>
      </c>
      <c r="E81" t="s">
        <v>62</v>
      </c>
      <c r="F81" t="s">
        <v>54</v>
      </c>
      <c r="G81">
        <v>829</v>
      </c>
      <c r="H81">
        <v>-111.03722222</v>
      </c>
      <c r="I81">
        <v>43.079722220000001</v>
      </c>
      <c r="J81">
        <v>-111.03695679</v>
      </c>
      <c r="K81">
        <v>43.079654689999998</v>
      </c>
      <c r="L81">
        <v>22.783999999999999</v>
      </c>
      <c r="M81" t="s">
        <v>55</v>
      </c>
      <c r="N81">
        <v>51</v>
      </c>
      <c r="O81">
        <v>0.91500000000000004</v>
      </c>
      <c r="P81">
        <v>3.1E-2</v>
      </c>
      <c r="Q81">
        <v>1</v>
      </c>
      <c r="R81">
        <v>19531001</v>
      </c>
      <c r="S81">
        <v>20040930</v>
      </c>
      <c r="T81">
        <v>18628</v>
      </c>
      <c r="U81">
        <v>18628</v>
      </c>
      <c r="V81">
        <v>180</v>
      </c>
      <c r="W81" s="161">
        <f>Input!C84</f>
        <v>294</v>
      </c>
      <c r="X81" s="43">
        <f>W81*724.447</f>
        <v>212987.41800000001</v>
      </c>
      <c r="Y81" s="161">
        <f>Input!D84</f>
        <v>344</v>
      </c>
      <c r="Z81" s="43">
        <f>Y81*724.447</f>
        <v>249209.76800000001</v>
      </c>
      <c r="AA81" s="161">
        <f>Input!E84</f>
        <v>372</v>
      </c>
      <c r="AB81" s="43">
        <f>AA81*724.447</f>
        <v>269494.28399999999</v>
      </c>
      <c r="AC81" s="161">
        <f>Input!F84</f>
        <v>421</v>
      </c>
      <c r="AD81" s="43">
        <f>AC81*724.447</f>
        <v>304992.18699999998</v>
      </c>
      <c r="AE81">
        <v>443</v>
      </c>
      <c r="AF81">
        <v>466.7</v>
      </c>
      <c r="AG81">
        <v>510</v>
      </c>
      <c r="AH81">
        <v>568</v>
      </c>
      <c r="AI81">
        <v>640</v>
      </c>
      <c r="AJ81">
        <v>722</v>
      </c>
      <c r="AK81">
        <v>787</v>
      </c>
      <c r="AL81">
        <v>887</v>
      </c>
      <c r="AM81">
        <v>1480</v>
      </c>
      <c r="AN81">
        <v>2070</v>
      </c>
      <c r="AO81">
        <v>3317.1</v>
      </c>
      <c r="AP81">
        <v>5030</v>
      </c>
      <c r="AQ81" s="161">
        <f>Input!G84</f>
        <v>764.64200000000005</v>
      </c>
      <c r="AR81" s="43">
        <f>AQ81*724.447</f>
        <v>553942.60297400004</v>
      </c>
    </row>
    <row r="82" spans="1:44" s="2" customFormat="1" x14ac:dyDescent="0.3">
      <c r="A82" s="2">
        <v>17040202</v>
      </c>
      <c r="B82" s="2">
        <f>Input!B85</f>
        <v>0</v>
      </c>
      <c r="C82" s="2" t="s">
        <v>51</v>
      </c>
      <c r="W82" s="2">
        <f>Input!C85</f>
        <v>0</v>
      </c>
      <c r="Y82" s="2">
        <f>Input!D85</f>
        <v>0</v>
      </c>
      <c r="AA82" s="2">
        <f>Input!E85</f>
        <v>0</v>
      </c>
      <c r="AC82" s="2">
        <f>Input!F85</f>
        <v>0</v>
      </c>
      <c r="AQ82" s="2">
        <f>Input!G85</f>
        <v>0</v>
      </c>
    </row>
    <row r="83" spans="1:44" x14ac:dyDescent="0.3">
      <c r="A83">
        <v>17040203</v>
      </c>
      <c r="B83" s="161">
        <f>Input!B86</f>
        <v>13046680</v>
      </c>
      <c r="C83" t="s">
        <v>129</v>
      </c>
      <c r="D83">
        <v>56</v>
      </c>
      <c r="E83" t="s">
        <v>62</v>
      </c>
      <c r="F83" t="s">
        <v>54</v>
      </c>
      <c r="G83">
        <v>86.9</v>
      </c>
      <c r="H83">
        <v>-111.00777778</v>
      </c>
      <c r="I83">
        <v>44.18527778</v>
      </c>
      <c r="J83">
        <v>-111.00751578000001</v>
      </c>
      <c r="K83">
        <v>44.185530780000001</v>
      </c>
      <c r="L83">
        <v>35.091999999999999</v>
      </c>
      <c r="M83" t="s">
        <v>55</v>
      </c>
      <c r="N83">
        <v>20</v>
      </c>
      <c r="O83">
        <v>0.877</v>
      </c>
      <c r="P83">
        <v>2.8000000000000001E-2</v>
      </c>
      <c r="Q83">
        <v>1</v>
      </c>
      <c r="R83">
        <v>19840809</v>
      </c>
      <c r="S83">
        <v>20040930</v>
      </c>
      <c r="T83">
        <v>7335</v>
      </c>
      <c r="U83">
        <v>7335</v>
      </c>
      <c r="V83">
        <v>50</v>
      </c>
      <c r="W83" s="161">
        <f>Input!C86</f>
        <v>55</v>
      </c>
      <c r="X83" s="43">
        <f>W83*724.447</f>
        <v>39844.584999999999</v>
      </c>
      <c r="Y83" s="161">
        <f>Input!D86</f>
        <v>59</v>
      </c>
      <c r="Z83" s="43">
        <f>Y83*724.447</f>
        <v>42742.373</v>
      </c>
      <c r="AA83" s="161">
        <f>Input!E86</f>
        <v>61</v>
      </c>
      <c r="AB83" s="43">
        <f>AA83*724.447</f>
        <v>44191.267</v>
      </c>
      <c r="AC83" s="161">
        <f>Input!F86</f>
        <v>65</v>
      </c>
      <c r="AD83" s="43">
        <f>AC83*724.447</f>
        <v>47089.055</v>
      </c>
      <c r="AE83">
        <v>66</v>
      </c>
      <c r="AF83">
        <v>68</v>
      </c>
      <c r="AG83">
        <v>74</v>
      </c>
      <c r="AH83">
        <v>81</v>
      </c>
      <c r="AI83">
        <v>88</v>
      </c>
      <c r="AJ83">
        <v>97</v>
      </c>
      <c r="AK83">
        <v>104</v>
      </c>
      <c r="AL83">
        <v>120</v>
      </c>
      <c r="AM83">
        <v>217.4</v>
      </c>
      <c r="AN83">
        <v>290</v>
      </c>
      <c r="AO83">
        <v>516.4</v>
      </c>
      <c r="AP83">
        <v>810</v>
      </c>
      <c r="AQ83" s="161">
        <f>Input!G86</f>
        <v>111.07899999999999</v>
      </c>
      <c r="AR83" s="43">
        <f>AQ83*724.447</f>
        <v>80470.848312999995</v>
      </c>
    </row>
    <row r="84" spans="1:44" x14ac:dyDescent="0.3">
      <c r="A84">
        <v>17040204</v>
      </c>
      <c r="B84" s="161">
        <f>Input!B87</f>
        <v>13051500</v>
      </c>
      <c r="C84" t="s">
        <v>130</v>
      </c>
      <c r="D84">
        <v>56</v>
      </c>
      <c r="E84" t="s">
        <v>62</v>
      </c>
      <c r="F84" t="s">
        <v>60</v>
      </c>
      <c r="G84">
        <v>33.799999999999997</v>
      </c>
      <c r="H84">
        <v>-110.96799602999999</v>
      </c>
      <c r="I84">
        <v>43.755201800000002</v>
      </c>
      <c r="J84">
        <v>-110.96796417</v>
      </c>
      <c r="K84">
        <v>43.755264279999999</v>
      </c>
      <c r="L84">
        <v>7.4240000000000004</v>
      </c>
      <c r="M84" t="s">
        <v>55</v>
      </c>
      <c r="N84">
        <v>6</v>
      </c>
      <c r="O84">
        <v>0.66400000000000003</v>
      </c>
      <c r="P84">
        <v>5.7000000000000002E-2</v>
      </c>
      <c r="Q84">
        <v>1</v>
      </c>
      <c r="R84">
        <v>19460601</v>
      </c>
      <c r="S84">
        <v>19520930</v>
      </c>
      <c r="T84">
        <v>2314</v>
      </c>
      <c r="U84">
        <v>2314</v>
      </c>
      <c r="V84">
        <v>6.3</v>
      </c>
      <c r="W84" s="161">
        <f>Input!C87</f>
        <v>6.5</v>
      </c>
      <c r="X84" s="43">
        <f>W84*724.447</f>
        <v>4708.9054999999998</v>
      </c>
      <c r="Y84" s="161">
        <f>Input!D87</f>
        <v>8.1999999999999993</v>
      </c>
      <c r="Z84" s="43">
        <f>Y84*724.447</f>
        <v>5940.4653999999991</v>
      </c>
      <c r="AA84" s="161">
        <f>Input!E87</f>
        <v>8.6999999999999993</v>
      </c>
      <c r="AB84" s="43">
        <f>AA84*724.447</f>
        <v>6302.6888999999992</v>
      </c>
      <c r="AC84" s="161">
        <f>Input!F87</f>
        <v>10</v>
      </c>
      <c r="AD84" s="43">
        <f>AC84*724.447</f>
        <v>7244.47</v>
      </c>
      <c r="AE84">
        <v>12</v>
      </c>
      <c r="AF84">
        <v>14</v>
      </c>
      <c r="AG84">
        <v>18</v>
      </c>
      <c r="AH84">
        <v>23</v>
      </c>
      <c r="AI84">
        <v>30</v>
      </c>
      <c r="AJ84">
        <v>59.5</v>
      </c>
      <c r="AK84">
        <v>101</v>
      </c>
      <c r="AL84">
        <v>210</v>
      </c>
      <c r="AM84">
        <v>423</v>
      </c>
      <c r="AN84">
        <v>562</v>
      </c>
      <c r="AO84">
        <v>764.95</v>
      </c>
      <c r="AP84">
        <v>906</v>
      </c>
      <c r="AQ84" s="161">
        <f>Input!G87</f>
        <v>114.572</v>
      </c>
      <c r="AR84" s="43">
        <f>AQ84*724.447</f>
        <v>83001.341683999999</v>
      </c>
    </row>
  </sheetData>
  <sortState ref="A2:AR80">
    <sortCondition ref="A2:A8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1"/>
  <sheetViews>
    <sheetView topLeftCell="M313" zoomScale="30" zoomScaleNormal="30" workbookViewId="0">
      <selection activeCell="BR374" sqref="BR374"/>
    </sheetView>
  </sheetViews>
  <sheetFormatPr defaultRowHeight="14.4" x14ac:dyDescent="0.3"/>
  <sheetData>
    <row r="1" spans="1:4" ht="18.600000000000001" thickBot="1" x14ac:dyDescent="0.4">
      <c r="A1" s="656" t="s">
        <v>3</v>
      </c>
      <c r="B1" s="657"/>
      <c r="C1" s="657"/>
      <c r="D1" s="658"/>
    </row>
  </sheetData>
  <mergeCells count="1">
    <mergeCell ref="A1:D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BP249"/>
  <sheetViews>
    <sheetView zoomScale="70" zoomScaleNormal="70" workbookViewId="0">
      <selection activeCell="B142" sqref="B142"/>
    </sheetView>
  </sheetViews>
  <sheetFormatPr defaultRowHeight="14.4" x14ac:dyDescent="0.3"/>
  <cols>
    <col min="1" max="1" width="32" customWidth="1"/>
    <col min="2" max="2" width="39" style="43" customWidth="1"/>
    <col min="3" max="3" width="16" customWidth="1"/>
    <col min="4" max="4" width="16" style="43" customWidth="1"/>
    <col min="5" max="5" width="21.109375" customWidth="1"/>
    <col min="6" max="6" width="21" style="43" customWidth="1"/>
    <col min="7" max="7" width="24.33203125" customWidth="1"/>
    <col min="8" max="8" width="21.33203125" customWidth="1"/>
    <col min="9" max="9" width="18.88671875" customWidth="1"/>
    <col min="10" max="10" width="20.33203125" customWidth="1"/>
    <col min="11" max="11" width="20.88671875" customWidth="1"/>
    <col min="12" max="12" width="23.33203125" style="55" customWidth="1"/>
    <col min="13" max="13" width="18.33203125" style="55" customWidth="1"/>
    <col min="14" max="14" width="15.88671875" style="55" customWidth="1"/>
    <col min="15" max="15" width="20.44140625" style="55" customWidth="1"/>
    <col min="16" max="16" width="20.44140625" style="161" customWidth="1"/>
    <col min="17" max="17" width="2.5546875" style="84" customWidth="1"/>
    <col min="18" max="18" width="22.109375" customWidth="1"/>
    <col min="19" max="19" width="11.5546875" customWidth="1"/>
    <col min="20" max="20" width="17.88671875" customWidth="1"/>
    <col min="21" max="21" width="16.88671875" customWidth="1"/>
    <col min="22" max="22" width="15.5546875" customWidth="1"/>
    <col min="23" max="23" width="19.109375" customWidth="1"/>
    <col min="24" max="24" width="17.6640625" customWidth="1"/>
    <col min="25" max="25" width="22.44140625" customWidth="1"/>
    <col min="26" max="26" width="26.109375" customWidth="1"/>
    <col min="27" max="27" width="20" customWidth="1"/>
    <col min="28" max="28" width="12.6640625" customWidth="1"/>
    <col min="29" max="29" width="17.33203125" style="55" customWidth="1"/>
    <col min="30" max="30" width="17.109375" customWidth="1"/>
    <col min="31" max="31" width="18.6640625" customWidth="1"/>
    <col min="32" max="32" width="18" customWidth="1"/>
    <col min="33" max="33" width="20.33203125" customWidth="1"/>
    <col min="34" max="34" width="13.6640625" customWidth="1"/>
    <col min="35" max="35" width="15" customWidth="1"/>
    <col min="36" max="36" width="15" style="161" customWidth="1"/>
    <col min="37" max="37" width="2.44140625" style="162" customWidth="1"/>
    <col min="38" max="38" width="28.33203125" customWidth="1"/>
    <col min="39" max="39" width="22" customWidth="1"/>
    <col min="40" max="40" width="19.6640625" customWidth="1"/>
    <col min="41" max="41" width="21.33203125" customWidth="1"/>
    <col min="42" max="42" width="21.5546875" customWidth="1"/>
    <col min="43" max="43" width="15.6640625" customWidth="1"/>
    <col min="44" max="44" width="15.109375" customWidth="1"/>
    <col min="45" max="45" width="18.6640625" customWidth="1"/>
    <col min="46" max="46" width="20.6640625" customWidth="1"/>
    <col min="47" max="47" width="14.6640625" customWidth="1"/>
    <col min="48" max="48" width="15.33203125" customWidth="1"/>
    <col min="49" max="49" width="15.44140625" customWidth="1"/>
    <col min="50" max="50" width="13.88671875" customWidth="1"/>
    <col min="51" max="51" width="15.5546875" customWidth="1"/>
    <col min="52" max="52" width="16.109375" customWidth="1"/>
    <col min="53" max="53" width="17.33203125" customWidth="1"/>
    <col min="54" max="54" width="15.109375" customWidth="1"/>
    <col min="55" max="55" width="16.6640625" customWidth="1"/>
    <col min="56" max="56" width="15.6640625" customWidth="1"/>
    <col min="57" max="57" width="18.109375" customWidth="1"/>
    <col min="58" max="58" width="13.33203125" customWidth="1"/>
    <col min="59" max="59" width="20.5546875" customWidth="1"/>
    <col min="60" max="60" width="13.33203125" customWidth="1"/>
    <col min="61" max="61" width="18.44140625" customWidth="1"/>
    <col min="62" max="62" width="13" customWidth="1"/>
  </cols>
  <sheetData>
    <row r="1" spans="1:68" ht="21.6" thickBot="1" x14ac:dyDescent="0.45">
      <c r="A1" s="50" t="s">
        <v>390</v>
      </c>
      <c r="B1" s="50"/>
    </row>
    <row r="2" spans="1:68" ht="19.2" thickTop="1" thickBot="1" x14ac:dyDescent="0.4">
      <c r="A2" s="708" t="s">
        <v>461</v>
      </c>
      <c r="B2" s="709"/>
      <c r="C2" s="709"/>
      <c r="D2" s="709"/>
      <c r="E2" s="709"/>
      <c r="F2" s="709"/>
      <c r="G2" s="709"/>
      <c r="H2" s="709"/>
      <c r="I2" s="709"/>
      <c r="J2" s="710"/>
      <c r="K2" s="97"/>
      <c r="L2" s="99"/>
      <c r="M2" s="99"/>
      <c r="N2" s="99"/>
      <c r="O2" s="99"/>
      <c r="P2" s="99"/>
      <c r="Q2" s="85"/>
      <c r="R2" s="708" t="s">
        <v>662</v>
      </c>
      <c r="S2" s="709"/>
      <c r="T2" s="709"/>
      <c r="U2" s="709"/>
      <c r="V2" s="709"/>
      <c r="W2" s="709"/>
      <c r="X2" s="709"/>
      <c r="Y2" s="709"/>
      <c r="Z2" s="709"/>
      <c r="AA2" s="709"/>
      <c r="AB2" s="709"/>
      <c r="AC2" s="709"/>
      <c r="AD2" s="709"/>
      <c r="AE2" s="710"/>
      <c r="AL2" s="708" t="s">
        <v>742</v>
      </c>
      <c r="AM2" s="709"/>
      <c r="AN2" s="709"/>
      <c r="AO2" s="709"/>
      <c r="AP2" s="709"/>
      <c r="AQ2" s="709"/>
      <c r="AR2" s="709"/>
      <c r="AS2" s="709"/>
      <c r="AT2" s="709"/>
      <c r="AU2" s="709"/>
      <c r="AV2" s="709"/>
      <c r="AW2" s="709"/>
      <c r="AX2" s="709"/>
      <c r="AY2" s="709"/>
      <c r="AZ2" s="709"/>
      <c r="BA2" s="709"/>
      <c r="BB2" s="709"/>
      <c r="BC2" s="709"/>
      <c r="BD2" s="709"/>
      <c r="BE2" s="709"/>
      <c r="BF2" s="709"/>
      <c r="BG2" s="709"/>
      <c r="BH2" s="709"/>
      <c r="BI2" s="709"/>
      <c r="BJ2" s="710"/>
    </row>
    <row r="3" spans="1:68" s="83" customFormat="1" ht="37.200000000000003" customHeight="1" thickTop="1" thickBot="1" x14ac:dyDescent="0.35">
      <c r="A3" s="733" t="s">
        <v>1160</v>
      </c>
      <c r="B3" s="734"/>
      <c r="C3" s="734"/>
      <c r="D3" s="734"/>
      <c r="E3" s="735"/>
      <c r="F3" s="341" t="s">
        <v>1161</v>
      </c>
      <c r="G3" s="731" t="s">
        <v>1162</v>
      </c>
      <c r="H3" s="732"/>
      <c r="I3" s="743" t="s">
        <v>1163</v>
      </c>
      <c r="J3" s="744"/>
      <c r="L3" s="101"/>
      <c r="M3" s="101"/>
      <c r="N3" s="101"/>
      <c r="O3" s="101"/>
      <c r="P3" s="101"/>
      <c r="Q3" s="86"/>
      <c r="R3" s="715" t="s">
        <v>1160</v>
      </c>
      <c r="S3" s="716"/>
      <c r="T3" s="716"/>
      <c r="U3" s="716"/>
      <c r="V3" s="717"/>
      <c r="W3" s="741" t="s">
        <v>1161</v>
      </c>
      <c r="X3" s="742"/>
      <c r="Y3" s="736" t="s">
        <v>1162</v>
      </c>
      <c r="Z3" s="737"/>
      <c r="AA3" s="738"/>
      <c r="AB3" s="739" t="s">
        <v>1163</v>
      </c>
      <c r="AC3" s="740"/>
      <c r="AD3" s="659" t="s">
        <v>1170</v>
      </c>
      <c r="AE3" s="660"/>
      <c r="AK3" s="158"/>
      <c r="AL3" s="745" t="s">
        <v>1160</v>
      </c>
      <c r="AM3" s="746"/>
      <c r="AN3" s="746"/>
      <c r="AO3" s="746"/>
      <c r="AP3" s="746"/>
      <c r="AQ3" s="746"/>
      <c r="AR3" s="746"/>
      <c r="AS3" s="746"/>
      <c r="AT3" s="746"/>
      <c r="AU3" s="746"/>
      <c r="AV3" s="746"/>
      <c r="AW3" s="746"/>
      <c r="AX3" s="746"/>
      <c r="AY3" s="746"/>
      <c r="AZ3" s="746"/>
      <c r="BA3" s="746"/>
      <c r="BB3" s="746"/>
      <c r="BC3" s="746"/>
      <c r="BD3" s="746"/>
      <c r="BE3" s="746"/>
      <c r="BF3" s="746"/>
      <c r="BG3" s="746"/>
      <c r="BH3" s="746"/>
      <c r="BI3" s="746"/>
      <c r="BJ3" s="747"/>
    </row>
    <row r="4" spans="1:68" s="56" customFormat="1" ht="44.4" thickTop="1" thickBot="1" x14ac:dyDescent="0.35">
      <c r="A4" s="339" t="s">
        <v>464</v>
      </c>
      <c r="B4" s="338" t="s">
        <v>391</v>
      </c>
      <c r="C4" s="338" t="s">
        <v>7</v>
      </c>
      <c r="D4" s="338" t="s">
        <v>392</v>
      </c>
      <c r="E4" s="340" t="s">
        <v>458</v>
      </c>
      <c r="F4" s="342" t="s">
        <v>459</v>
      </c>
      <c r="G4" s="237" t="s">
        <v>1159</v>
      </c>
      <c r="H4" s="120" t="s">
        <v>460</v>
      </c>
      <c r="I4" s="202" t="s">
        <v>7</v>
      </c>
      <c r="J4" s="319" t="s">
        <v>393</v>
      </c>
      <c r="L4" s="100"/>
      <c r="M4" s="100"/>
      <c r="N4" s="100"/>
      <c r="O4" s="100"/>
      <c r="P4" s="100"/>
      <c r="Q4" s="87"/>
      <c r="R4" s="315" t="s">
        <v>391</v>
      </c>
      <c r="S4" s="117" t="s">
        <v>7</v>
      </c>
      <c r="T4" s="124" t="s">
        <v>663</v>
      </c>
      <c r="U4" s="124" t="s">
        <v>664</v>
      </c>
      <c r="V4" s="106" t="s">
        <v>665</v>
      </c>
      <c r="W4" s="229" t="s">
        <v>666</v>
      </c>
      <c r="X4" s="121" t="s">
        <v>667</v>
      </c>
      <c r="Y4" s="343" t="s">
        <v>1140</v>
      </c>
      <c r="Z4" s="124" t="s">
        <v>668</v>
      </c>
      <c r="AA4" s="121" t="s">
        <v>669</v>
      </c>
      <c r="AB4" s="229" t="s">
        <v>1141</v>
      </c>
      <c r="AC4" s="123" t="s">
        <v>670</v>
      </c>
      <c r="AD4" s="202" t="s">
        <v>7</v>
      </c>
      <c r="AE4" s="177" t="s">
        <v>669</v>
      </c>
      <c r="AK4" s="155"/>
      <c r="AL4" s="328" t="s">
        <v>391</v>
      </c>
      <c r="AM4" s="323" t="s">
        <v>745</v>
      </c>
      <c r="AN4" s="323" t="s">
        <v>746</v>
      </c>
      <c r="AO4" s="323" t="s">
        <v>747</v>
      </c>
      <c r="AP4" s="323" t="s">
        <v>748</v>
      </c>
      <c r="AQ4" s="323" t="s">
        <v>749</v>
      </c>
      <c r="AR4" s="323" t="s">
        <v>750</v>
      </c>
      <c r="AS4" s="323" t="s">
        <v>751</v>
      </c>
      <c r="AT4" s="323" t="s">
        <v>752</v>
      </c>
      <c r="AU4" s="324" t="s">
        <v>763</v>
      </c>
      <c r="AV4" s="323" t="s">
        <v>753</v>
      </c>
      <c r="AW4" s="325" t="s">
        <v>754</v>
      </c>
      <c r="AX4" s="323" t="s">
        <v>755</v>
      </c>
      <c r="AY4" s="325" t="s">
        <v>756</v>
      </c>
      <c r="AZ4" s="325" t="s">
        <v>757</v>
      </c>
      <c r="BA4" s="325" t="s">
        <v>758</v>
      </c>
      <c r="BB4" s="325" t="s">
        <v>759</v>
      </c>
      <c r="BC4" s="325" t="s">
        <v>760</v>
      </c>
      <c r="BD4" s="325" t="s">
        <v>761</v>
      </c>
      <c r="BE4" s="324" t="s">
        <v>762</v>
      </c>
      <c r="BF4" s="326" t="s">
        <v>764</v>
      </c>
      <c r="BG4" s="326" t="s">
        <v>765</v>
      </c>
      <c r="BH4" s="326" t="s">
        <v>766</v>
      </c>
      <c r="BI4" s="326" t="s">
        <v>767</v>
      </c>
      <c r="BJ4" s="329" t="s">
        <v>768</v>
      </c>
      <c r="BK4" s="166"/>
      <c r="BL4" s="166"/>
      <c r="BM4" s="166"/>
      <c r="BN4" s="166"/>
      <c r="BO4" s="166"/>
      <c r="BP4" s="166"/>
    </row>
    <row r="5" spans="1:68" s="45" customFormat="1" x14ac:dyDescent="0.3">
      <c r="A5" s="54" t="s">
        <v>402</v>
      </c>
      <c r="B5" s="209" t="s">
        <v>394</v>
      </c>
      <c r="C5" s="209">
        <v>10080007</v>
      </c>
      <c r="D5" s="209" t="s">
        <v>220</v>
      </c>
      <c r="E5" s="53">
        <f>Input!I5</f>
        <v>178082</v>
      </c>
      <c r="F5" s="110">
        <f>(E5/1000000)*1120.55</f>
        <v>199.54978509999998</v>
      </c>
      <c r="G5" s="54">
        <v>0.41</v>
      </c>
      <c r="H5" s="53">
        <f>G5*F5</f>
        <v>81.815411890999982</v>
      </c>
      <c r="I5" s="181">
        <v>10020007</v>
      </c>
      <c r="J5" s="178">
        <f>SUM(H56,H57)</f>
        <v>0</v>
      </c>
      <c r="L5" s="94"/>
      <c r="M5" s="94"/>
      <c r="N5" s="94"/>
      <c r="O5" s="94"/>
      <c r="P5" s="118"/>
      <c r="Q5" s="88"/>
      <c r="R5" s="54" t="s">
        <v>394</v>
      </c>
      <c r="S5" s="209">
        <v>10080007</v>
      </c>
      <c r="T5" s="209">
        <v>11668</v>
      </c>
      <c r="U5" s="209">
        <v>1944</v>
      </c>
      <c r="V5" s="53">
        <f>U5/T5</f>
        <v>0.16660953033938977</v>
      </c>
      <c r="W5" s="54">
        <f>Input!L5</f>
        <v>598</v>
      </c>
      <c r="X5" s="53">
        <f>W5*V5</f>
        <v>99.632499142955083</v>
      </c>
      <c r="Y5" s="236">
        <f>Input!M5</f>
        <v>225</v>
      </c>
      <c r="Z5" s="209">
        <f>Y5*X5</f>
        <v>22417.312307164895</v>
      </c>
      <c r="AA5" s="53">
        <f>(Z5/1000000)*1120.55</f>
        <v>25.119719305793623</v>
      </c>
      <c r="AB5" s="54">
        <f>Input!N5</f>
        <v>0.41</v>
      </c>
      <c r="AC5" s="214">
        <f>AA5*AB5</f>
        <v>10.299084915375385</v>
      </c>
      <c r="AD5" s="181">
        <v>10020007</v>
      </c>
      <c r="AE5" s="178">
        <v>0</v>
      </c>
      <c r="AJ5" s="116"/>
      <c r="AK5" s="162"/>
      <c r="AL5" s="307" t="s">
        <v>394</v>
      </c>
      <c r="AM5" s="170">
        <f>Input!P5</f>
        <v>0</v>
      </c>
      <c r="AN5" s="170">
        <f>Input!Q5</f>
        <v>0.43</v>
      </c>
      <c r="AO5" s="170">
        <f>Input!R5</f>
        <v>17.350000000000001</v>
      </c>
      <c r="AP5" s="170">
        <f>Input!S5</f>
        <v>0.03</v>
      </c>
      <c r="AQ5" s="170">
        <f>Input!T5</f>
        <v>0.15</v>
      </c>
      <c r="AR5" s="170">
        <f>Input!U5</f>
        <v>0.15</v>
      </c>
      <c r="AS5" s="170">
        <f>Input!V5</f>
        <v>0.33</v>
      </c>
      <c r="AT5" s="170">
        <f>Input!W5</f>
        <v>0.2</v>
      </c>
      <c r="AU5" s="170">
        <f>(SUM($AP$5:$AP$9))*1120.55</f>
        <v>448.22</v>
      </c>
      <c r="AV5" s="170">
        <f>Input!X5</f>
        <v>67</v>
      </c>
      <c r="AW5" s="170">
        <f>(SUM($AQ$5:$AQ$9))*1120.55</f>
        <v>201.69899999999998</v>
      </c>
      <c r="AX5" s="170">
        <f>Input!Y5</f>
        <v>66</v>
      </c>
      <c r="AY5" s="171">
        <f>AV5/AU5</f>
        <v>0.14948016598991565</v>
      </c>
      <c r="AZ5" s="171">
        <f>AX5/AW5</f>
        <v>0.32722026385852188</v>
      </c>
      <c r="BA5" s="171">
        <f>AM5*AR5</f>
        <v>0</v>
      </c>
      <c r="BB5" s="170">
        <f>AN5*AS5</f>
        <v>0.1419</v>
      </c>
      <c r="BC5" s="170">
        <f>AO5*AT5</f>
        <v>3.4700000000000006</v>
      </c>
      <c r="BD5" s="170">
        <f>AP5*AY5</f>
        <v>4.484404979697469E-3</v>
      </c>
      <c r="BE5" s="170">
        <f>AQ5*AZ5</f>
        <v>4.9083039578778277E-2</v>
      </c>
      <c r="BF5" s="172">
        <f>BA5*1120.55</f>
        <v>0</v>
      </c>
      <c r="BG5" s="172">
        <f t="shared" ref="BG5:BJ9" si="0">BB5*1120.55</f>
        <v>159.006045</v>
      </c>
      <c r="BH5" s="172">
        <f t="shared" si="0"/>
        <v>3888.3085000000005</v>
      </c>
      <c r="BI5" s="172">
        <f t="shared" si="0"/>
        <v>5.0249999999999986</v>
      </c>
      <c r="BJ5" s="330">
        <f t="shared" si="0"/>
        <v>54.999999999999993</v>
      </c>
    </row>
    <row r="6" spans="1:68" s="45" customFormat="1" x14ac:dyDescent="0.3">
      <c r="A6" s="54" t="s">
        <v>424</v>
      </c>
      <c r="B6" s="209" t="s">
        <v>394</v>
      </c>
      <c r="C6" s="209">
        <v>10080007</v>
      </c>
      <c r="D6" s="209" t="s">
        <v>220</v>
      </c>
      <c r="E6" s="53">
        <f>Input!I6</f>
        <v>0</v>
      </c>
      <c r="F6" s="110">
        <f>IF(E6, 0, E6/1000000*1120.55)</f>
        <v>0</v>
      </c>
      <c r="G6" s="54">
        <v>0.41</v>
      </c>
      <c r="H6" s="53">
        <f t="shared" ref="H6:H61" si="1">G6*F6</f>
        <v>0</v>
      </c>
      <c r="I6" s="181">
        <v>10020008</v>
      </c>
      <c r="J6" s="178">
        <v>0</v>
      </c>
      <c r="L6" s="94"/>
      <c r="M6" s="94"/>
      <c r="N6" s="94"/>
      <c r="O6" s="94"/>
      <c r="P6" s="118"/>
      <c r="Q6" s="88"/>
      <c r="R6" s="54" t="s">
        <v>394</v>
      </c>
      <c r="S6" s="209">
        <v>10080008</v>
      </c>
      <c r="T6" s="209">
        <v>11668</v>
      </c>
      <c r="U6" s="209">
        <v>274</v>
      </c>
      <c r="V6" s="53">
        <f t="shared" ref="V6:V31" si="2">U6/T6</f>
        <v>2.3483030510798766E-2</v>
      </c>
      <c r="W6" s="54">
        <f>Input!L6</f>
        <v>598</v>
      </c>
      <c r="X6" s="53">
        <f t="shared" ref="X6:X31" si="3">W6*V6</f>
        <v>14.042852245457663</v>
      </c>
      <c r="Y6" s="236">
        <f>Input!M6</f>
        <v>225</v>
      </c>
      <c r="Z6" s="209">
        <f t="shared" ref="Z6:Z31" si="4">Y6*X6</f>
        <v>3159.641755227974</v>
      </c>
      <c r="AA6" s="53">
        <f t="shared" ref="AA6:AA31" si="5">(Z6/1000000)*1120.55</f>
        <v>3.540536568820706</v>
      </c>
      <c r="AB6" s="54">
        <f>Input!N6</f>
        <v>0.41</v>
      </c>
      <c r="AC6" s="214">
        <f t="shared" ref="AC6:AC30" si="6">AA6*AB6</f>
        <v>1.4516199932164893</v>
      </c>
      <c r="AD6" s="181">
        <v>10020008</v>
      </c>
      <c r="AE6" s="178">
        <v>0</v>
      </c>
      <c r="AJ6" s="116"/>
      <c r="AK6" s="162"/>
      <c r="AL6" s="54" t="s">
        <v>395</v>
      </c>
      <c r="AM6" s="170">
        <f>Input!P6</f>
        <v>0.11</v>
      </c>
      <c r="AN6" s="170">
        <f>Input!Q6</f>
        <v>0</v>
      </c>
      <c r="AO6" s="170">
        <f>Input!R6</f>
        <v>6.29</v>
      </c>
      <c r="AP6" s="170">
        <f>Input!S6</f>
        <v>7.0000000000000007E-2</v>
      </c>
      <c r="AQ6" s="170">
        <f>Input!T6</f>
        <v>0</v>
      </c>
      <c r="AR6" s="170">
        <f>Input!U6</f>
        <v>0.16</v>
      </c>
      <c r="AS6" s="170">
        <f>Input!V6</f>
        <v>0.32</v>
      </c>
      <c r="AT6" s="170">
        <f>Input!W6</f>
        <v>0.21</v>
      </c>
      <c r="AU6" s="169">
        <f>(SUM($AP$5:$AP$9))*1120.55</f>
        <v>448.22</v>
      </c>
      <c r="AV6" s="170">
        <f>Input!X6</f>
        <v>67</v>
      </c>
      <c r="AW6" s="209">
        <f t="shared" ref="AW6:AW9" si="7">(SUM($AQ$5:$AQ$9))*1120.55</f>
        <v>201.69899999999998</v>
      </c>
      <c r="AX6" s="170">
        <f>Input!Y6</f>
        <v>66</v>
      </c>
      <c r="AY6" s="167">
        <f t="shared" ref="AY6:AY9" si="8">AV6/AU6</f>
        <v>0.14948016598991565</v>
      </c>
      <c r="AZ6" s="167">
        <f t="shared" ref="AZ6:AZ9" si="9">AX6/AW6</f>
        <v>0.32722026385852188</v>
      </c>
      <c r="BA6" s="167">
        <f t="shared" ref="BA6:BA9" si="10">AM6*AR6</f>
        <v>1.7600000000000001E-2</v>
      </c>
      <c r="BB6" s="209">
        <f t="shared" ref="BB6:BB9" si="11">AN6*AS6</f>
        <v>0</v>
      </c>
      <c r="BC6" s="209">
        <f t="shared" ref="BC6:BC9" si="12">AO6*AT6</f>
        <v>1.3209</v>
      </c>
      <c r="BD6" s="209">
        <f t="shared" ref="BD6:BD9" si="13">AP6*AY6</f>
        <v>1.0463611619294096E-2</v>
      </c>
      <c r="BE6" s="209">
        <f t="shared" ref="BE6:BE9" si="14">AQ6*AZ6</f>
        <v>0</v>
      </c>
      <c r="BF6" s="168">
        <f t="shared" ref="BF6:BF9" si="15">BA6*1120.55</f>
        <v>19.721679999999999</v>
      </c>
      <c r="BG6" s="168">
        <f t="shared" si="0"/>
        <v>0</v>
      </c>
      <c r="BH6" s="168">
        <f t="shared" si="0"/>
        <v>1480.1344949999998</v>
      </c>
      <c r="BI6" s="168">
        <f t="shared" si="0"/>
        <v>11.725</v>
      </c>
      <c r="BJ6" s="175">
        <f t="shared" si="0"/>
        <v>0</v>
      </c>
    </row>
    <row r="7" spans="1:68" s="45" customFormat="1" x14ac:dyDescent="0.3">
      <c r="A7" s="54" t="s">
        <v>442</v>
      </c>
      <c r="B7" s="209" t="s">
        <v>394</v>
      </c>
      <c r="C7" s="209">
        <v>10080007</v>
      </c>
      <c r="D7" s="209" t="s">
        <v>220</v>
      </c>
      <c r="E7" s="53">
        <f>Input!I7</f>
        <v>213699</v>
      </c>
      <c r="F7" s="110">
        <f t="shared" ref="F7:F61" si="16">(E7/1000000)*1120.55</f>
        <v>239.46041445</v>
      </c>
      <c r="G7" s="54">
        <v>0.41</v>
      </c>
      <c r="H7" s="53">
        <f t="shared" si="1"/>
        <v>98.178769924499989</v>
      </c>
      <c r="I7" s="181">
        <v>10070001</v>
      </c>
      <c r="J7" s="178">
        <v>0</v>
      </c>
      <c r="L7" s="94"/>
      <c r="M7" s="94"/>
      <c r="N7" s="94"/>
      <c r="O7" s="94"/>
      <c r="P7" s="118"/>
      <c r="Q7" s="88"/>
      <c r="R7" s="54" t="s">
        <v>394</v>
      </c>
      <c r="S7" s="209">
        <v>10080009</v>
      </c>
      <c r="T7" s="209">
        <v>11668</v>
      </c>
      <c r="U7" s="209">
        <v>906</v>
      </c>
      <c r="V7" s="53">
        <f t="shared" si="2"/>
        <v>7.7648268769283504E-2</v>
      </c>
      <c r="W7" s="54">
        <f>Input!L7</f>
        <v>598</v>
      </c>
      <c r="X7" s="53">
        <f t="shared" si="3"/>
        <v>46.433664724031537</v>
      </c>
      <c r="Y7" s="236">
        <f>Input!M7</f>
        <v>225</v>
      </c>
      <c r="Z7" s="209">
        <f t="shared" si="4"/>
        <v>10447.574562907095</v>
      </c>
      <c r="AA7" s="53">
        <f t="shared" si="5"/>
        <v>11.707029676465545</v>
      </c>
      <c r="AB7" s="54">
        <f>Input!N7</f>
        <v>0.41</v>
      </c>
      <c r="AC7" s="214">
        <f t="shared" si="6"/>
        <v>4.7998821673508729</v>
      </c>
      <c r="AD7" s="181">
        <v>10070001</v>
      </c>
      <c r="AE7" s="178">
        <f>AC22</f>
        <v>6.551604724435383</v>
      </c>
      <c r="AJ7" s="116"/>
      <c r="AK7" s="162"/>
      <c r="AL7" s="54" t="s">
        <v>397</v>
      </c>
      <c r="AM7" s="170">
        <f>Input!P7</f>
        <v>0</v>
      </c>
      <c r="AN7" s="170">
        <f>Input!Q7</f>
        <v>0</v>
      </c>
      <c r="AO7" s="170">
        <f>Input!R7</f>
        <v>12.67</v>
      </c>
      <c r="AP7" s="170">
        <f>Input!S7</f>
        <v>0</v>
      </c>
      <c r="AQ7" s="170">
        <f>Input!T7</f>
        <v>0</v>
      </c>
      <c r="AR7" s="170">
        <f>Input!U7</f>
        <v>0.21</v>
      </c>
      <c r="AS7" s="170">
        <f>Input!V7</f>
        <v>0.33</v>
      </c>
      <c r="AT7" s="170">
        <f>Input!W7</f>
        <v>0.21</v>
      </c>
      <c r="AU7" s="169">
        <f t="shared" ref="AU7:AU9" si="17">(SUM($AP$5:$AP$9))*1120.55</f>
        <v>448.22</v>
      </c>
      <c r="AV7" s="170">
        <f>Input!X7</f>
        <v>67</v>
      </c>
      <c r="AW7" s="209">
        <f t="shared" si="7"/>
        <v>201.69899999999998</v>
      </c>
      <c r="AX7" s="170">
        <f>Input!Y7</f>
        <v>66</v>
      </c>
      <c r="AY7" s="167">
        <f t="shared" si="8"/>
        <v>0.14948016598991565</v>
      </c>
      <c r="AZ7" s="167">
        <f t="shared" si="9"/>
        <v>0.32722026385852188</v>
      </c>
      <c r="BA7" s="167">
        <f t="shared" si="10"/>
        <v>0</v>
      </c>
      <c r="BB7" s="209">
        <f t="shared" si="11"/>
        <v>0</v>
      </c>
      <c r="BC7" s="209">
        <f t="shared" si="12"/>
        <v>2.6606999999999998</v>
      </c>
      <c r="BD7" s="209">
        <f t="shared" si="13"/>
        <v>0</v>
      </c>
      <c r="BE7" s="209">
        <f t="shared" si="14"/>
        <v>0</v>
      </c>
      <c r="BF7" s="168">
        <f t="shared" si="15"/>
        <v>0</v>
      </c>
      <c r="BG7" s="168">
        <f t="shared" si="0"/>
        <v>0</v>
      </c>
      <c r="BH7" s="168">
        <f t="shared" si="0"/>
        <v>2981.4473849999995</v>
      </c>
      <c r="BI7" s="168">
        <f t="shared" si="0"/>
        <v>0</v>
      </c>
      <c r="BJ7" s="175">
        <f t="shared" si="0"/>
        <v>0</v>
      </c>
    </row>
    <row r="8" spans="1:68" s="45" customFormat="1" ht="14.4" customHeight="1" x14ac:dyDescent="0.3">
      <c r="A8" s="54" t="s">
        <v>418</v>
      </c>
      <c r="B8" s="209" t="s">
        <v>394</v>
      </c>
      <c r="C8" s="209">
        <v>10080008</v>
      </c>
      <c r="D8" s="209" t="s">
        <v>220</v>
      </c>
      <c r="E8" s="53">
        <f>Input!I8</f>
        <v>2740</v>
      </c>
      <c r="F8" s="110">
        <f t="shared" si="16"/>
        <v>3.0703069999999997</v>
      </c>
      <c r="G8" s="54">
        <v>0.41</v>
      </c>
      <c r="H8" s="53">
        <f t="shared" si="1"/>
        <v>1.2588258699999999</v>
      </c>
      <c r="I8" s="181">
        <v>10070002</v>
      </c>
      <c r="J8" s="178">
        <v>0</v>
      </c>
      <c r="L8" s="94"/>
      <c r="M8" s="94"/>
      <c r="N8" s="94"/>
      <c r="O8" s="94"/>
      <c r="P8" s="118"/>
      <c r="Q8" s="88"/>
      <c r="R8" s="54" t="s">
        <v>394</v>
      </c>
      <c r="S8" s="209">
        <v>10080010</v>
      </c>
      <c r="T8" s="209">
        <v>11668</v>
      </c>
      <c r="U8" s="209">
        <v>2694</v>
      </c>
      <c r="V8" s="53">
        <f t="shared" si="2"/>
        <v>0.23088789852588276</v>
      </c>
      <c r="W8" s="54">
        <f>Input!L8</f>
        <v>598</v>
      </c>
      <c r="X8" s="53">
        <f t="shared" si="3"/>
        <v>138.07096331847788</v>
      </c>
      <c r="Y8" s="236">
        <f>Input!M8</f>
        <v>225</v>
      </c>
      <c r="Z8" s="209">
        <f t="shared" si="4"/>
        <v>31065.966746657523</v>
      </c>
      <c r="AA8" s="53">
        <f t="shared" si="5"/>
        <v>34.810969037967091</v>
      </c>
      <c r="AB8" s="54">
        <f>Input!N8</f>
        <v>0.41</v>
      </c>
      <c r="AC8" s="214">
        <f t="shared" si="6"/>
        <v>14.272497305566507</v>
      </c>
      <c r="AD8" s="181">
        <v>10070002</v>
      </c>
      <c r="AE8" s="178">
        <v>0</v>
      </c>
      <c r="AJ8" s="116"/>
      <c r="AK8" s="162"/>
      <c r="AL8" s="54" t="s">
        <v>396</v>
      </c>
      <c r="AM8" s="170">
        <f>Input!P8</f>
        <v>7.0000000000000007E-2</v>
      </c>
      <c r="AN8" s="170">
        <f>Input!Q8</f>
        <v>0</v>
      </c>
      <c r="AO8" s="170">
        <f>Input!R8</f>
        <v>43.05</v>
      </c>
      <c r="AP8" s="170">
        <f>Input!S8</f>
        <v>0.04</v>
      </c>
      <c r="AQ8" s="170">
        <f>Input!T8</f>
        <v>0</v>
      </c>
      <c r="AR8" s="170">
        <f>Input!U8</f>
        <v>0.2</v>
      </c>
      <c r="AS8" s="170">
        <f>Input!V8</f>
        <v>0.3</v>
      </c>
      <c r="AT8" s="170">
        <f>Input!W8</f>
        <v>0.21</v>
      </c>
      <c r="AU8" s="169">
        <f t="shared" si="17"/>
        <v>448.22</v>
      </c>
      <c r="AV8" s="170">
        <f>Input!X8</f>
        <v>67</v>
      </c>
      <c r="AW8" s="209">
        <f t="shared" si="7"/>
        <v>201.69899999999998</v>
      </c>
      <c r="AX8" s="170">
        <f>Input!Y8</f>
        <v>66</v>
      </c>
      <c r="AY8" s="167">
        <f t="shared" si="8"/>
        <v>0.14948016598991565</v>
      </c>
      <c r="AZ8" s="167">
        <f t="shared" si="9"/>
        <v>0.32722026385852188</v>
      </c>
      <c r="BA8" s="167">
        <f t="shared" si="10"/>
        <v>1.4000000000000002E-2</v>
      </c>
      <c r="BB8" s="209">
        <f t="shared" si="11"/>
        <v>0</v>
      </c>
      <c r="BC8" s="209">
        <f t="shared" si="12"/>
        <v>9.0404999999999998</v>
      </c>
      <c r="BD8" s="209">
        <f t="shared" si="13"/>
        <v>5.9792066395966265E-3</v>
      </c>
      <c r="BE8" s="209">
        <f t="shared" si="14"/>
        <v>0</v>
      </c>
      <c r="BF8" s="168">
        <f t="shared" si="15"/>
        <v>15.687700000000001</v>
      </c>
      <c r="BG8" s="168">
        <f t="shared" si="0"/>
        <v>0</v>
      </c>
      <c r="BH8" s="168">
        <f t="shared" si="0"/>
        <v>10130.332274999999</v>
      </c>
      <c r="BI8" s="168">
        <f t="shared" si="0"/>
        <v>6.6999999999999993</v>
      </c>
      <c r="BJ8" s="175">
        <f t="shared" si="0"/>
        <v>0</v>
      </c>
    </row>
    <row r="9" spans="1:68" s="45" customFormat="1" ht="15" thickBot="1" x14ac:dyDescent="0.35">
      <c r="A9" s="54" t="s">
        <v>404</v>
      </c>
      <c r="B9" s="209" t="s">
        <v>394</v>
      </c>
      <c r="C9" s="209">
        <v>10080009</v>
      </c>
      <c r="D9" s="209" t="s">
        <v>220</v>
      </c>
      <c r="E9" s="53">
        <f>Input!I9</f>
        <v>328767</v>
      </c>
      <c r="F9" s="110">
        <f t="shared" si="16"/>
        <v>368.39986184999998</v>
      </c>
      <c r="G9" s="54">
        <v>0.41</v>
      </c>
      <c r="H9" s="53">
        <f t="shared" si="1"/>
        <v>151.04394335849997</v>
      </c>
      <c r="I9" s="181">
        <v>10070006</v>
      </c>
      <c r="J9" s="178">
        <v>0</v>
      </c>
      <c r="L9" s="94"/>
      <c r="M9" s="94"/>
      <c r="N9" s="94"/>
      <c r="O9" s="94"/>
      <c r="P9" s="118"/>
      <c r="Q9" s="88"/>
      <c r="R9" s="54" t="s">
        <v>394</v>
      </c>
      <c r="S9" s="209">
        <v>10080011</v>
      </c>
      <c r="T9" s="209">
        <v>11668</v>
      </c>
      <c r="U9" s="209">
        <v>301</v>
      </c>
      <c r="V9" s="53">
        <f t="shared" si="2"/>
        <v>2.5797051765512512E-2</v>
      </c>
      <c r="W9" s="54">
        <f>Input!L9</f>
        <v>598</v>
      </c>
      <c r="X9" s="53">
        <f t="shared" si="3"/>
        <v>15.426636955776482</v>
      </c>
      <c r="Y9" s="236">
        <f>Input!M9</f>
        <v>225</v>
      </c>
      <c r="Z9" s="209">
        <f t="shared" si="4"/>
        <v>3470.9933150497086</v>
      </c>
      <c r="AA9" s="53">
        <f t="shared" si="5"/>
        <v>3.8894215591789507</v>
      </c>
      <c r="AB9" s="54">
        <f>Input!N9</f>
        <v>0.41</v>
      </c>
      <c r="AC9" s="214">
        <f t="shared" si="6"/>
        <v>1.5946628392633697</v>
      </c>
      <c r="AD9" s="181">
        <v>10070006</v>
      </c>
      <c r="AE9" s="178">
        <f>AC23</f>
        <v>17.99447598971636</v>
      </c>
      <c r="AJ9" s="116"/>
      <c r="AK9" s="162"/>
      <c r="AL9" s="52" t="s">
        <v>398</v>
      </c>
      <c r="AM9" s="331">
        <f>Input!P9</f>
        <v>0.02</v>
      </c>
      <c r="AN9" s="331">
        <f>Input!Q9</f>
        <v>0.09</v>
      </c>
      <c r="AO9" s="331">
        <f>Input!R9</f>
        <v>1.49</v>
      </c>
      <c r="AP9" s="331">
        <f>Input!S9</f>
        <v>0.26</v>
      </c>
      <c r="AQ9" s="331">
        <f>Input!T9</f>
        <v>0.03</v>
      </c>
      <c r="AR9" s="331">
        <f>Input!U9</f>
        <v>0.15</v>
      </c>
      <c r="AS9" s="331">
        <f>Input!V9</f>
        <v>0.32</v>
      </c>
      <c r="AT9" s="331">
        <f>Input!W9</f>
        <v>0.21</v>
      </c>
      <c r="AU9" s="332">
        <f t="shared" si="17"/>
        <v>448.22</v>
      </c>
      <c r="AV9" s="331">
        <f>Input!X9</f>
        <v>67</v>
      </c>
      <c r="AW9" s="51">
        <f t="shared" si="7"/>
        <v>201.69899999999998</v>
      </c>
      <c r="AX9" s="331">
        <f>Input!Y9</f>
        <v>66</v>
      </c>
      <c r="AY9" s="333">
        <f t="shared" si="8"/>
        <v>0.14948016598991565</v>
      </c>
      <c r="AZ9" s="333">
        <f t="shared" si="9"/>
        <v>0.32722026385852188</v>
      </c>
      <c r="BA9" s="333">
        <f t="shared" si="10"/>
        <v>3.0000000000000001E-3</v>
      </c>
      <c r="BB9" s="51">
        <f t="shared" si="11"/>
        <v>2.8799999999999999E-2</v>
      </c>
      <c r="BC9" s="51">
        <f t="shared" si="12"/>
        <v>0.31290000000000001</v>
      </c>
      <c r="BD9" s="51">
        <f t="shared" si="13"/>
        <v>3.8864843157378072E-2</v>
      </c>
      <c r="BE9" s="51">
        <f t="shared" si="14"/>
        <v>9.8166079157556551E-3</v>
      </c>
      <c r="BF9" s="334">
        <f t="shared" si="15"/>
        <v>3.36165</v>
      </c>
      <c r="BG9" s="334">
        <f t="shared" si="0"/>
        <v>32.271839999999997</v>
      </c>
      <c r="BH9" s="334">
        <f t="shared" si="0"/>
        <v>350.62009499999999</v>
      </c>
      <c r="BI9" s="334">
        <f t="shared" si="0"/>
        <v>43.55</v>
      </c>
      <c r="BJ9" s="176">
        <f>BE9*1120.55</f>
        <v>10.999999999999998</v>
      </c>
    </row>
    <row r="10" spans="1:68" s="45" customFormat="1" ht="15.6" thickTop="1" thickBot="1" x14ac:dyDescent="0.35">
      <c r="A10" s="54" t="s">
        <v>400</v>
      </c>
      <c r="B10" s="209" t="s">
        <v>394</v>
      </c>
      <c r="C10" s="209">
        <v>10080010</v>
      </c>
      <c r="D10" s="209" t="s">
        <v>220</v>
      </c>
      <c r="E10" s="53">
        <f>Input!I10</f>
        <v>10406</v>
      </c>
      <c r="F10" s="110">
        <f t="shared" si="16"/>
        <v>11.660443300000001</v>
      </c>
      <c r="G10" s="54">
        <v>0.41</v>
      </c>
      <c r="H10" s="53">
        <f t="shared" si="1"/>
        <v>4.7807817530000003</v>
      </c>
      <c r="I10" s="181">
        <v>10080001</v>
      </c>
      <c r="J10" s="178">
        <f>SUM(H19:H33)</f>
        <v>960.73774168599994</v>
      </c>
      <c r="L10" s="94"/>
      <c r="M10" s="94"/>
      <c r="N10" s="94"/>
      <c r="O10" s="94"/>
      <c r="P10" s="118"/>
      <c r="Q10" s="88"/>
      <c r="R10" s="54" t="s">
        <v>394</v>
      </c>
      <c r="S10" s="209">
        <v>10080014</v>
      </c>
      <c r="T10" s="209">
        <v>11668</v>
      </c>
      <c r="U10" s="209">
        <v>5549</v>
      </c>
      <c r="V10" s="53">
        <f t="shared" si="2"/>
        <v>0.47557422008913269</v>
      </c>
      <c r="W10" s="54">
        <f>Input!L10</f>
        <v>598</v>
      </c>
      <c r="X10" s="53">
        <f t="shared" si="3"/>
        <v>284.39338361330135</v>
      </c>
      <c r="Y10" s="236">
        <f>Input!M10</f>
        <v>225</v>
      </c>
      <c r="Z10" s="209">
        <f t="shared" si="4"/>
        <v>63988.511312992807</v>
      </c>
      <c r="AA10" s="53">
        <f t="shared" si="5"/>
        <v>71.70232635177409</v>
      </c>
      <c r="AB10" s="54">
        <f>Input!N10</f>
        <v>0.41</v>
      </c>
      <c r="AC10" s="214">
        <f t="shared" si="6"/>
        <v>29.397953804227374</v>
      </c>
      <c r="AD10" s="181">
        <v>10080001</v>
      </c>
      <c r="AE10" s="178">
        <f>AC11</f>
        <v>826.68113349717544</v>
      </c>
      <c r="AJ10" s="116"/>
      <c r="AK10" s="162"/>
      <c r="AM10" s="116"/>
      <c r="AN10" s="116"/>
      <c r="AO10" s="116"/>
      <c r="AP10" s="116"/>
      <c r="AR10" s="116"/>
      <c r="AT10" s="116"/>
    </row>
    <row r="11" spans="1:68" s="45" customFormat="1" ht="28.2" customHeight="1" thickTop="1" thickBot="1" x14ac:dyDescent="0.35">
      <c r="A11" s="54" t="s">
        <v>416</v>
      </c>
      <c r="B11" s="209" t="s">
        <v>394</v>
      </c>
      <c r="C11" s="209">
        <v>10080010</v>
      </c>
      <c r="D11" s="209" t="s">
        <v>220</v>
      </c>
      <c r="E11" s="53">
        <f>Input!I11</f>
        <v>1000000</v>
      </c>
      <c r="F11" s="110">
        <f t="shared" si="16"/>
        <v>1120.55</v>
      </c>
      <c r="G11" s="54">
        <v>0.41</v>
      </c>
      <c r="H11" s="53">
        <f t="shared" si="1"/>
        <v>459.42549999999994</v>
      </c>
      <c r="I11" s="181">
        <v>10080002</v>
      </c>
      <c r="J11" s="178">
        <v>0</v>
      </c>
      <c r="L11" s="94"/>
      <c r="M11" s="94"/>
      <c r="N11" s="94"/>
      <c r="O11" s="94"/>
      <c r="P11" s="118"/>
      <c r="Q11" s="88"/>
      <c r="R11" s="54" t="s">
        <v>395</v>
      </c>
      <c r="S11" s="209">
        <v>10080001</v>
      </c>
      <c r="T11" s="209">
        <v>39936</v>
      </c>
      <c r="U11" s="209">
        <v>18246</v>
      </c>
      <c r="V11" s="53">
        <f t="shared" si="2"/>
        <v>0.45688100961538464</v>
      </c>
      <c r="W11" s="54">
        <f>Input!L11</f>
        <v>17504</v>
      </c>
      <c r="X11" s="53">
        <f t="shared" si="3"/>
        <v>7997.2451923076924</v>
      </c>
      <c r="Y11" s="236">
        <f>Input!M11</f>
        <v>225</v>
      </c>
      <c r="Z11" s="209">
        <f t="shared" si="4"/>
        <v>1799380.1682692308</v>
      </c>
      <c r="AA11" s="53">
        <f t="shared" si="5"/>
        <v>2016.2954475540864</v>
      </c>
      <c r="AB11" s="54">
        <f>Input!N11</f>
        <v>0.41</v>
      </c>
      <c r="AC11" s="214">
        <f t="shared" si="6"/>
        <v>826.68113349717544</v>
      </c>
      <c r="AD11" s="181">
        <v>10080002</v>
      </c>
      <c r="AE11" s="178">
        <f>AC12</f>
        <v>279.45682513485571</v>
      </c>
      <c r="AJ11" s="116"/>
      <c r="AK11" s="162"/>
      <c r="AL11" s="751" t="s">
        <v>1161</v>
      </c>
      <c r="AM11" s="753"/>
      <c r="AN11" s="753"/>
      <c r="AO11" s="753"/>
      <c r="AP11" s="754"/>
      <c r="AQ11" s="751" t="s">
        <v>1162</v>
      </c>
      <c r="AR11" s="753"/>
      <c r="AS11" s="753"/>
      <c r="AT11" s="754"/>
      <c r="AU11" s="751" t="s">
        <v>1163</v>
      </c>
      <c r="AV11" s="753"/>
      <c r="AW11" s="752"/>
      <c r="AX11" s="751" t="s">
        <v>1170</v>
      </c>
      <c r="AY11" s="753"/>
      <c r="AZ11" s="753"/>
      <c r="BA11" s="754"/>
      <c r="BB11" s="755" t="s">
        <v>1171</v>
      </c>
      <c r="BC11" s="756"/>
      <c r="BD11" s="757"/>
      <c r="BE11" s="751" t="s">
        <v>1172</v>
      </c>
      <c r="BF11" s="752"/>
      <c r="BG11" s="327" t="s">
        <v>1173</v>
      </c>
      <c r="BH11" s="760" t="s">
        <v>1174</v>
      </c>
      <c r="BI11" s="761"/>
    </row>
    <row r="12" spans="1:68" s="45" customFormat="1" ht="43.8" thickTop="1" x14ac:dyDescent="0.3">
      <c r="A12" s="54" t="s">
        <v>438</v>
      </c>
      <c r="B12" s="209" t="s">
        <v>394</v>
      </c>
      <c r="C12" s="209">
        <v>10080010</v>
      </c>
      <c r="D12" s="209" t="s">
        <v>220</v>
      </c>
      <c r="E12" s="53">
        <f>Input!I12</f>
        <v>0</v>
      </c>
      <c r="F12" s="110">
        <f t="shared" si="16"/>
        <v>0</v>
      </c>
      <c r="G12" s="54">
        <v>0.41</v>
      </c>
      <c r="H12" s="53">
        <f t="shared" si="1"/>
        <v>0</v>
      </c>
      <c r="I12" s="181">
        <v>10080003</v>
      </c>
      <c r="J12" s="178">
        <f>SUM(H34,H35,H36,H37)</f>
        <v>978.80602774999988</v>
      </c>
      <c r="L12" s="94"/>
      <c r="M12" s="94"/>
      <c r="N12" s="94"/>
      <c r="O12" s="94"/>
      <c r="P12" s="118"/>
      <c r="Q12" s="88"/>
      <c r="R12" s="54" t="s">
        <v>395</v>
      </c>
      <c r="S12" s="209">
        <v>10080002</v>
      </c>
      <c r="T12" s="209">
        <v>39936</v>
      </c>
      <c r="U12" s="209">
        <v>6168</v>
      </c>
      <c r="V12" s="53">
        <f t="shared" si="2"/>
        <v>0.15444711538461539</v>
      </c>
      <c r="W12" s="54">
        <f>Input!L12</f>
        <v>17504</v>
      </c>
      <c r="X12" s="53">
        <f t="shared" si="3"/>
        <v>2703.4423076923076</v>
      </c>
      <c r="Y12" s="236">
        <f>Input!M12</f>
        <v>225</v>
      </c>
      <c r="Z12" s="209">
        <f t="shared" si="4"/>
        <v>608274.51923076925</v>
      </c>
      <c r="AA12" s="53">
        <f t="shared" si="5"/>
        <v>681.6020125240384</v>
      </c>
      <c r="AB12" s="54">
        <f>Input!N12</f>
        <v>0.41</v>
      </c>
      <c r="AC12" s="214">
        <f t="shared" si="6"/>
        <v>279.45682513485571</v>
      </c>
      <c r="AD12" s="181">
        <v>10080003</v>
      </c>
      <c r="AE12" s="178">
        <f>AC13</f>
        <v>514.92004177328715</v>
      </c>
      <c r="AJ12" s="116"/>
      <c r="AK12" s="162"/>
      <c r="AL12" s="58" t="s">
        <v>391</v>
      </c>
      <c r="AM12" s="92" t="s">
        <v>7</v>
      </c>
      <c r="AN12" s="92" t="s">
        <v>743</v>
      </c>
      <c r="AO12" s="93" t="s">
        <v>744</v>
      </c>
      <c r="AP12" s="103" t="s">
        <v>665</v>
      </c>
      <c r="AQ12" s="126" t="s">
        <v>764</v>
      </c>
      <c r="AR12" s="93" t="s">
        <v>767</v>
      </c>
      <c r="AS12" s="93" t="s">
        <v>769</v>
      </c>
      <c r="AT12" s="174" t="s">
        <v>770</v>
      </c>
      <c r="AU12" s="126" t="s">
        <v>771</v>
      </c>
      <c r="AV12" s="93" t="s">
        <v>772</v>
      </c>
      <c r="AW12" s="122" t="s">
        <v>665</v>
      </c>
      <c r="AX12" s="126" t="s">
        <v>773</v>
      </c>
      <c r="AY12" s="93" t="s">
        <v>774</v>
      </c>
      <c r="AZ12" s="93" t="s">
        <v>775</v>
      </c>
      <c r="BA12" s="174" t="s">
        <v>776</v>
      </c>
      <c r="BB12" s="126" t="s">
        <v>777</v>
      </c>
      <c r="BC12" s="93" t="s">
        <v>778</v>
      </c>
      <c r="BD12" s="122" t="s">
        <v>665</v>
      </c>
      <c r="BE12" s="126" t="s">
        <v>779</v>
      </c>
      <c r="BF12" s="174" t="s">
        <v>780</v>
      </c>
      <c r="BG12" s="321" t="s">
        <v>781</v>
      </c>
      <c r="BH12" s="192" t="s">
        <v>7</v>
      </c>
      <c r="BI12" s="226" t="s">
        <v>782</v>
      </c>
    </row>
    <row r="13" spans="1:68" s="45" customFormat="1" x14ac:dyDescent="0.3">
      <c r="A13" s="54" t="s">
        <v>439</v>
      </c>
      <c r="B13" s="209" t="s">
        <v>394</v>
      </c>
      <c r="C13" s="209">
        <v>10080010</v>
      </c>
      <c r="D13" s="209" t="s">
        <v>220</v>
      </c>
      <c r="E13" s="53">
        <f>Input!I13</f>
        <v>0</v>
      </c>
      <c r="F13" s="110">
        <f t="shared" si="16"/>
        <v>0</v>
      </c>
      <c r="G13" s="54">
        <v>0.41</v>
      </c>
      <c r="H13" s="53">
        <f t="shared" si="1"/>
        <v>0</v>
      </c>
      <c r="I13" s="181">
        <v>10080004</v>
      </c>
      <c r="J13" s="178">
        <v>0</v>
      </c>
      <c r="L13" s="94"/>
      <c r="M13" s="94"/>
      <c r="N13" s="94"/>
      <c r="O13" s="94"/>
      <c r="P13" s="118"/>
      <c r="Q13" s="88"/>
      <c r="R13" s="54" t="s">
        <v>395</v>
      </c>
      <c r="S13" s="209">
        <v>10080003</v>
      </c>
      <c r="T13" s="209">
        <v>39936</v>
      </c>
      <c r="U13" s="209">
        <v>11365</v>
      </c>
      <c r="V13" s="53">
        <f t="shared" si="2"/>
        <v>0.28458032852564102</v>
      </c>
      <c r="W13" s="54">
        <f>Input!L13</f>
        <v>17504</v>
      </c>
      <c r="X13" s="53">
        <f t="shared" si="3"/>
        <v>4981.2940705128203</v>
      </c>
      <c r="Y13" s="236">
        <f>Input!M13</f>
        <v>225</v>
      </c>
      <c r="Z13" s="209">
        <f t="shared" si="4"/>
        <v>1120791.1658653845</v>
      </c>
      <c r="AA13" s="53">
        <f t="shared" si="5"/>
        <v>1255.9025409104565</v>
      </c>
      <c r="AB13" s="54">
        <f>Input!N13</f>
        <v>0.41</v>
      </c>
      <c r="AC13" s="214">
        <f t="shared" si="6"/>
        <v>514.92004177328715</v>
      </c>
      <c r="AD13" s="181">
        <v>10080004</v>
      </c>
      <c r="AE13" s="178">
        <f>AC14</f>
        <v>0.95145806222956719</v>
      </c>
      <c r="AJ13" s="116"/>
      <c r="AK13" s="162"/>
      <c r="AL13" s="54" t="s">
        <v>394</v>
      </c>
      <c r="AM13" s="165">
        <v>10080007</v>
      </c>
      <c r="AN13" s="165">
        <v>11668</v>
      </c>
      <c r="AO13" s="165">
        <v>1944</v>
      </c>
      <c r="AP13" s="53">
        <v>0.16660953000000001</v>
      </c>
      <c r="AQ13" s="54">
        <f>BF5</f>
        <v>0</v>
      </c>
      <c r="AR13" s="165">
        <f>BI5</f>
        <v>5.0249999999999986</v>
      </c>
      <c r="AS13" s="165">
        <f>SUM(AQ13:AR13)</f>
        <v>5.0249999999999986</v>
      </c>
      <c r="AT13" s="175">
        <f>AS13*AP13</f>
        <v>0.83721288824999984</v>
      </c>
      <c r="AU13" s="54">
        <v>11</v>
      </c>
      <c r="AV13" s="165">
        <v>1</v>
      </c>
      <c r="AW13" s="53">
        <v>9.0909090909090912E-2</v>
      </c>
      <c r="AX13" s="54">
        <f>BG5</f>
        <v>159.006045</v>
      </c>
      <c r="AY13" s="165">
        <f>BH5</f>
        <v>3888.3085000000005</v>
      </c>
      <c r="AZ13" s="165">
        <f>SUM(AX13:AY13)</f>
        <v>4047.3145450000006</v>
      </c>
      <c r="BA13" s="175">
        <f>AZ13*AW13</f>
        <v>367.93768590909099</v>
      </c>
      <c r="BB13" s="54">
        <v>2030308</v>
      </c>
      <c r="BC13" s="165">
        <v>269793</v>
      </c>
      <c r="BD13" s="53">
        <v>0.13288279413763823</v>
      </c>
      <c r="BE13" s="54">
        <f>BJ5</f>
        <v>54.999999999999993</v>
      </c>
      <c r="BF13" s="175">
        <f>BE13*BD13</f>
        <v>7.3085536775701021</v>
      </c>
      <c r="BG13" s="128">
        <f>SUM(BF13,BA13,AT13)</f>
        <v>376.0834524749111</v>
      </c>
      <c r="BH13" s="181">
        <v>10020007</v>
      </c>
      <c r="BI13" s="178">
        <f>BG33</f>
        <v>0</v>
      </c>
    </row>
    <row r="14" spans="1:68" s="45" customFormat="1" x14ac:dyDescent="0.3">
      <c r="A14" s="54" t="s">
        <v>405</v>
      </c>
      <c r="B14" s="209" t="s">
        <v>394</v>
      </c>
      <c r="C14" s="209">
        <v>10080014</v>
      </c>
      <c r="D14" s="209" t="s">
        <v>210</v>
      </c>
      <c r="E14" s="53">
        <f>Input!I14</f>
        <v>60000</v>
      </c>
      <c r="F14" s="110">
        <f t="shared" si="16"/>
        <v>67.23299999999999</v>
      </c>
      <c r="G14" s="54">
        <v>0.41</v>
      </c>
      <c r="H14" s="53">
        <f t="shared" si="1"/>
        <v>27.565529999999995</v>
      </c>
      <c r="I14" s="181">
        <v>10080005</v>
      </c>
      <c r="J14" s="178">
        <f>SUM(H38,H39)</f>
        <v>0.96938780499999988</v>
      </c>
      <c r="L14" s="94"/>
      <c r="M14" s="94"/>
      <c r="N14" s="94"/>
      <c r="O14" s="94"/>
      <c r="P14" s="118"/>
      <c r="Q14" s="88"/>
      <c r="R14" s="54" t="s">
        <v>395</v>
      </c>
      <c r="S14" s="209">
        <v>10080004</v>
      </c>
      <c r="T14" s="209">
        <v>39936</v>
      </c>
      <c r="U14" s="209">
        <v>21</v>
      </c>
      <c r="V14" s="53">
        <f t="shared" si="2"/>
        <v>5.2584134615384613E-4</v>
      </c>
      <c r="W14" s="54">
        <f>Input!L14</f>
        <v>17504</v>
      </c>
      <c r="X14" s="53">
        <f t="shared" si="3"/>
        <v>9.2043269230769234</v>
      </c>
      <c r="Y14" s="236">
        <f>Input!M14</f>
        <v>225</v>
      </c>
      <c r="Z14" s="209">
        <f t="shared" si="4"/>
        <v>2070.9735576923076</v>
      </c>
      <c r="AA14" s="53">
        <f t="shared" si="5"/>
        <v>2.3206294200721151</v>
      </c>
      <c r="AB14" s="54">
        <f>Input!N14</f>
        <v>0.41</v>
      </c>
      <c r="AC14" s="214">
        <f t="shared" si="6"/>
        <v>0.95145806222956719</v>
      </c>
      <c r="AD14" s="181">
        <v>10080005</v>
      </c>
      <c r="AE14" s="178">
        <f>SUM(AC15,AC17,AC20)</f>
        <v>167.14709333005217</v>
      </c>
      <c r="AJ14" s="116"/>
      <c r="AK14" s="162"/>
      <c r="AL14" s="54" t="s">
        <v>394</v>
      </c>
      <c r="AM14" s="165">
        <v>10080008</v>
      </c>
      <c r="AN14" s="165">
        <v>11668</v>
      </c>
      <c r="AO14" s="165">
        <v>274</v>
      </c>
      <c r="AP14" s="53">
        <v>2.3483031000000001E-2</v>
      </c>
      <c r="AQ14" s="54">
        <f>$AQ$13</f>
        <v>0</v>
      </c>
      <c r="AR14" s="165">
        <f>$AR$13</f>
        <v>5.0249999999999986</v>
      </c>
      <c r="AS14" s="165">
        <f t="shared" ref="AS14:AS44" si="18">SUM(AQ14:AR14)</f>
        <v>5.0249999999999986</v>
      </c>
      <c r="AT14" s="175">
        <f t="shared" ref="AT14:AT44" si="19">AS14*AP14</f>
        <v>0.11800223077499998</v>
      </c>
      <c r="AU14" s="54">
        <v>11</v>
      </c>
      <c r="AV14" s="165">
        <v>0</v>
      </c>
      <c r="AW14" s="53">
        <v>0</v>
      </c>
      <c r="AX14" s="54">
        <f>$AX$13</f>
        <v>159.006045</v>
      </c>
      <c r="AY14" s="165">
        <f>$AY$13</f>
        <v>3888.3085000000005</v>
      </c>
      <c r="AZ14" s="165">
        <f t="shared" ref="AZ14:AZ44" si="20">SUM(AX14:AY14)</f>
        <v>4047.3145450000006</v>
      </c>
      <c r="BA14" s="175">
        <f t="shared" ref="BA14:BA44" si="21">AZ14*AW14</f>
        <v>0</v>
      </c>
      <c r="BB14" s="54">
        <v>2030308</v>
      </c>
      <c r="BC14" s="165">
        <v>447868</v>
      </c>
      <c r="BD14" s="53">
        <v>0.22059116153805236</v>
      </c>
      <c r="BE14" s="54">
        <f>$BE$13</f>
        <v>54.999999999999993</v>
      </c>
      <c r="BF14" s="175">
        <f t="shared" ref="BF14:BF44" si="22">BE14*BD14</f>
        <v>12.132513884592878</v>
      </c>
      <c r="BG14" s="128">
        <f t="shared" ref="BG14:BG44" si="23">SUM(BF14,BA14,AT14)</f>
        <v>12.250516115367878</v>
      </c>
      <c r="BH14" s="181">
        <v>10020008</v>
      </c>
      <c r="BI14" s="178">
        <f>BG34</f>
        <v>0</v>
      </c>
    </row>
    <row r="15" spans="1:68" s="45" customFormat="1" x14ac:dyDescent="0.3">
      <c r="A15" s="54" t="s">
        <v>408</v>
      </c>
      <c r="B15" s="209" t="s">
        <v>394</v>
      </c>
      <c r="C15" s="209">
        <v>10080014</v>
      </c>
      <c r="D15" s="209" t="s">
        <v>220</v>
      </c>
      <c r="E15" s="53">
        <f>Input!I15</f>
        <v>0</v>
      </c>
      <c r="F15" s="110">
        <f t="shared" si="16"/>
        <v>0</v>
      </c>
      <c r="G15" s="54">
        <v>0.41</v>
      </c>
      <c r="H15" s="53">
        <f t="shared" si="1"/>
        <v>0</v>
      </c>
      <c r="I15" s="181">
        <v>10080006</v>
      </c>
      <c r="J15" s="178">
        <f>SUM(H40,H41)</f>
        <v>81.579267183999988</v>
      </c>
      <c r="L15" s="94"/>
      <c r="M15" s="94"/>
      <c r="N15" s="94"/>
      <c r="O15" s="94"/>
      <c r="P15" s="118"/>
      <c r="Q15" s="88"/>
      <c r="R15" s="54" t="s">
        <v>395</v>
      </c>
      <c r="S15" s="209">
        <v>10080005</v>
      </c>
      <c r="T15" s="209">
        <v>39936</v>
      </c>
      <c r="U15" s="209">
        <v>3601</v>
      </c>
      <c r="V15" s="53">
        <f t="shared" si="2"/>
        <v>9.0169270833333329E-2</v>
      </c>
      <c r="W15" s="54">
        <f>Input!L15</f>
        <v>17504</v>
      </c>
      <c r="X15" s="53">
        <f t="shared" si="3"/>
        <v>1578.3229166666665</v>
      </c>
      <c r="Y15" s="236">
        <f>Input!M15</f>
        <v>225</v>
      </c>
      <c r="Z15" s="209">
        <f t="shared" si="4"/>
        <v>355122.65624999994</v>
      </c>
      <c r="AA15" s="53">
        <f t="shared" si="5"/>
        <v>397.9326924609374</v>
      </c>
      <c r="AB15" s="54">
        <f>Input!N15</f>
        <v>0.41</v>
      </c>
      <c r="AC15" s="214">
        <f t="shared" si="6"/>
        <v>163.15240390898433</v>
      </c>
      <c r="AD15" s="181">
        <v>10080006</v>
      </c>
      <c r="AE15" s="178">
        <f>SUM(AC16,AC21)</f>
        <v>28.472558524092541</v>
      </c>
      <c r="AJ15" s="116"/>
      <c r="AK15" s="162"/>
      <c r="AL15" s="54" t="s">
        <v>394</v>
      </c>
      <c r="AM15" s="165">
        <v>10080009</v>
      </c>
      <c r="AN15" s="165">
        <v>11668</v>
      </c>
      <c r="AO15" s="165">
        <v>906</v>
      </c>
      <c r="AP15" s="53">
        <v>7.7648269000000006E-2</v>
      </c>
      <c r="AQ15" s="54">
        <f t="shared" ref="AQ15:AQ18" si="24">$AQ$13</f>
        <v>0</v>
      </c>
      <c r="AR15" s="165">
        <f t="shared" ref="AR15:AR18" si="25">$AR$13</f>
        <v>5.0249999999999986</v>
      </c>
      <c r="AS15" s="165">
        <f t="shared" si="18"/>
        <v>5.0249999999999986</v>
      </c>
      <c r="AT15" s="175">
        <f t="shared" si="19"/>
        <v>0.39018255172499994</v>
      </c>
      <c r="AU15" s="54">
        <v>11</v>
      </c>
      <c r="AV15" s="165">
        <v>0</v>
      </c>
      <c r="AW15" s="53">
        <v>0</v>
      </c>
      <c r="AX15" s="54">
        <f t="shared" ref="AX15:AX18" si="26">$AX$13</f>
        <v>159.006045</v>
      </c>
      <c r="AY15" s="165">
        <f t="shared" ref="AY15:AY18" si="27">$AY$13</f>
        <v>3888.3085000000005</v>
      </c>
      <c r="AZ15" s="165">
        <f t="shared" si="20"/>
        <v>4047.3145450000006</v>
      </c>
      <c r="BA15" s="175">
        <f t="shared" si="21"/>
        <v>0</v>
      </c>
      <c r="BB15" s="54">
        <v>2030308</v>
      </c>
      <c r="BC15" s="165">
        <v>149596</v>
      </c>
      <c r="BD15" s="53">
        <v>7.3681431585749552E-2</v>
      </c>
      <c r="BE15" s="54">
        <f t="shared" ref="BE15:BE18" si="28">$BE$13</f>
        <v>54.999999999999993</v>
      </c>
      <c r="BF15" s="175">
        <f t="shared" si="22"/>
        <v>4.0524787372162248</v>
      </c>
      <c r="BG15" s="128">
        <f t="shared" si="23"/>
        <v>4.4426612889412249</v>
      </c>
      <c r="BH15" s="181">
        <v>10070001</v>
      </c>
      <c r="BI15" s="178">
        <f>BG35</f>
        <v>0.23177479847980004</v>
      </c>
    </row>
    <row r="16" spans="1:68" s="45" customFormat="1" x14ac:dyDescent="0.3">
      <c r="A16" s="54" t="s">
        <v>410</v>
      </c>
      <c r="B16" s="209" t="s">
        <v>394</v>
      </c>
      <c r="C16" s="209">
        <v>10080014</v>
      </c>
      <c r="D16" s="209" t="s">
        <v>210</v>
      </c>
      <c r="E16" s="53">
        <f>Input!I16</f>
        <v>32529</v>
      </c>
      <c r="F16" s="110">
        <f t="shared" si="16"/>
        <v>36.45037095</v>
      </c>
      <c r="G16" s="54">
        <v>0.41</v>
      </c>
      <c r="H16" s="53">
        <f t="shared" si="1"/>
        <v>14.9446520895</v>
      </c>
      <c r="I16" s="181">
        <v>10080007</v>
      </c>
      <c r="J16" s="178">
        <f>SUM(H5,H6,H7,H42,H43,H44,H58,H59,H60)</f>
        <v>1319.1429250439999</v>
      </c>
      <c r="L16" s="94"/>
      <c r="M16" s="94"/>
      <c r="N16" s="94"/>
      <c r="O16" s="94"/>
      <c r="P16" s="118"/>
      <c r="Q16" s="88"/>
      <c r="R16" s="54" t="s">
        <v>395</v>
      </c>
      <c r="S16" s="209">
        <v>10080006</v>
      </c>
      <c r="T16" s="209">
        <v>39936</v>
      </c>
      <c r="U16" s="209">
        <v>535</v>
      </c>
      <c r="V16" s="53">
        <f t="shared" si="2"/>
        <v>1.3396434294871794E-2</v>
      </c>
      <c r="W16" s="54">
        <f>Input!L16</f>
        <v>17504</v>
      </c>
      <c r="X16" s="53">
        <f t="shared" si="3"/>
        <v>234.49118589743588</v>
      </c>
      <c r="Y16" s="236">
        <f>Input!M16</f>
        <v>225</v>
      </c>
      <c r="Z16" s="209">
        <f t="shared" si="4"/>
        <v>52760.516826923071</v>
      </c>
      <c r="AA16" s="53">
        <f t="shared" si="5"/>
        <v>59.120797130408647</v>
      </c>
      <c r="AB16" s="54">
        <f>Input!N16</f>
        <v>0.41</v>
      </c>
      <c r="AC16" s="214">
        <f t="shared" si="6"/>
        <v>24.239526823467543</v>
      </c>
      <c r="AD16" s="181">
        <v>10080007</v>
      </c>
      <c r="AE16" s="178">
        <f>SUM(AC5,AC18,AC24,AC30)</f>
        <v>89.658363936901537</v>
      </c>
      <c r="AJ16" s="116"/>
      <c r="AK16" s="162"/>
      <c r="AL16" s="54" t="s">
        <v>394</v>
      </c>
      <c r="AM16" s="165">
        <v>10080010</v>
      </c>
      <c r="AN16" s="165">
        <v>11668</v>
      </c>
      <c r="AO16" s="165">
        <v>2694</v>
      </c>
      <c r="AP16" s="53">
        <v>0.23088789900000001</v>
      </c>
      <c r="AQ16" s="54">
        <f t="shared" si="24"/>
        <v>0</v>
      </c>
      <c r="AR16" s="165">
        <f t="shared" si="25"/>
        <v>5.0249999999999986</v>
      </c>
      <c r="AS16" s="165">
        <f t="shared" si="18"/>
        <v>5.0249999999999986</v>
      </c>
      <c r="AT16" s="175">
        <f t="shared" si="19"/>
        <v>1.1602116924749997</v>
      </c>
      <c r="AU16" s="54">
        <v>11</v>
      </c>
      <c r="AV16" s="165">
        <v>2</v>
      </c>
      <c r="AW16" s="53">
        <v>0.18181818181818182</v>
      </c>
      <c r="AX16" s="54">
        <f t="shared" si="26"/>
        <v>159.006045</v>
      </c>
      <c r="AY16" s="165">
        <f t="shared" si="27"/>
        <v>3888.3085000000005</v>
      </c>
      <c r="AZ16" s="165">
        <f t="shared" si="20"/>
        <v>4047.3145450000006</v>
      </c>
      <c r="BA16" s="175">
        <f t="shared" si="21"/>
        <v>735.87537181818197</v>
      </c>
      <c r="BB16" s="54">
        <v>2030308</v>
      </c>
      <c r="BC16" s="165">
        <v>790526</v>
      </c>
      <c r="BD16" s="53">
        <v>0.38936259917214533</v>
      </c>
      <c r="BE16" s="54">
        <f t="shared" si="28"/>
        <v>54.999999999999993</v>
      </c>
      <c r="BF16" s="175">
        <f t="shared" si="22"/>
        <v>21.414942954467989</v>
      </c>
      <c r="BG16" s="128">
        <f t="shared" si="23"/>
        <v>758.45052646512488</v>
      </c>
      <c r="BH16" s="181">
        <v>10070002</v>
      </c>
      <c r="BI16" s="322">
        <v>0</v>
      </c>
    </row>
    <row r="17" spans="1:61" s="45" customFormat="1" x14ac:dyDescent="0.3">
      <c r="A17" s="54" t="s">
        <v>413</v>
      </c>
      <c r="B17" s="209" t="s">
        <v>394</v>
      </c>
      <c r="C17" s="209">
        <v>10080014</v>
      </c>
      <c r="D17" s="209" t="s">
        <v>210</v>
      </c>
      <c r="E17" s="53">
        <f>Input!I17</f>
        <v>30137</v>
      </c>
      <c r="F17" s="110">
        <f t="shared" si="16"/>
        <v>33.770015350000001</v>
      </c>
      <c r="G17" s="54">
        <v>0.41</v>
      </c>
      <c r="H17" s="53">
        <f t="shared" si="1"/>
        <v>13.845706293499999</v>
      </c>
      <c r="I17" s="181">
        <v>10080008</v>
      </c>
      <c r="J17" s="178">
        <f>SUM(H8,H61)</f>
        <v>7.1394722699999997</v>
      </c>
      <c r="L17" s="94"/>
      <c r="M17" s="94"/>
      <c r="N17" s="94"/>
      <c r="O17" s="94"/>
      <c r="P17" s="118"/>
      <c r="Q17" s="88"/>
      <c r="R17" s="54" t="s">
        <v>397</v>
      </c>
      <c r="S17" s="209">
        <v>10080005</v>
      </c>
      <c r="T17" s="209">
        <v>4804</v>
      </c>
      <c r="U17" s="209">
        <v>23</v>
      </c>
      <c r="V17" s="53">
        <f t="shared" si="2"/>
        <v>4.7876769358867607E-3</v>
      </c>
      <c r="W17" s="54">
        <f>Input!L17</f>
        <v>333</v>
      </c>
      <c r="X17" s="53">
        <f t="shared" si="3"/>
        <v>1.5942964196502913</v>
      </c>
      <c r="Y17" s="236">
        <f>Input!M17</f>
        <v>225</v>
      </c>
      <c r="Z17" s="209">
        <f t="shared" si="4"/>
        <v>358.71669442131554</v>
      </c>
      <c r="AA17" s="53">
        <f t="shared" si="5"/>
        <v>0.40195999193380516</v>
      </c>
      <c r="AB17" s="54">
        <f>Input!N17</f>
        <v>0.41</v>
      </c>
      <c r="AC17" s="214">
        <f t="shared" si="6"/>
        <v>0.1648035966928601</v>
      </c>
      <c r="AD17" s="181">
        <v>10080008</v>
      </c>
      <c r="AE17" s="178">
        <f>SUM(AC6,AC19,AC31)</f>
        <v>7.4495917566780268</v>
      </c>
      <c r="AJ17" s="116"/>
      <c r="AK17" s="162"/>
      <c r="AL17" s="54" t="s">
        <v>394</v>
      </c>
      <c r="AM17" s="165">
        <v>10080011</v>
      </c>
      <c r="AN17" s="165">
        <v>11668</v>
      </c>
      <c r="AO17" s="165">
        <v>301</v>
      </c>
      <c r="AP17" s="53">
        <v>2.5797052000000001E-2</v>
      </c>
      <c r="AQ17" s="54">
        <f t="shared" si="24"/>
        <v>0</v>
      </c>
      <c r="AR17" s="165">
        <f t="shared" si="25"/>
        <v>5.0249999999999986</v>
      </c>
      <c r="AS17" s="165">
        <f t="shared" si="18"/>
        <v>5.0249999999999986</v>
      </c>
      <c r="AT17" s="175">
        <f t="shared" si="19"/>
        <v>0.12963018629999998</v>
      </c>
      <c r="AU17" s="54">
        <v>11</v>
      </c>
      <c r="AV17" s="165">
        <v>0</v>
      </c>
      <c r="AW17" s="53">
        <v>0</v>
      </c>
      <c r="AX17" s="54">
        <f t="shared" si="26"/>
        <v>159.006045</v>
      </c>
      <c r="AY17" s="165">
        <f t="shared" si="27"/>
        <v>3888.3085000000005</v>
      </c>
      <c r="AZ17" s="165">
        <f t="shared" si="20"/>
        <v>4047.3145450000006</v>
      </c>
      <c r="BA17" s="175">
        <f t="shared" si="21"/>
        <v>0</v>
      </c>
      <c r="BB17" s="54">
        <v>2030308</v>
      </c>
      <c r="BC17" s="165">
        <v>89101</v>
      </c>
      <c r="BD17" s="53">
        <v>4.3885459743053766E-2</v>
      </c>
      <c r="BE17" s="54">
        <f t="shared" si="28"/>
        <v>54.999999999999993</v>
      </c>
      <c r="BF17" s="175">
        <f t="shared" si="22"/>
        <v>2.4137002858679568</v>
      </c>
      <c r="BG17" s="128">
        <f t="shared" si="23"/>
        <v>2.5433304721679568</v>
      </c>
      <c r="BH17" s="181">
        <v>10070006</v>
      </c>
      <c r="BI17" s="178">
        <f>BG36</f>
        <v>1208.2258647880669</v>
      </c>
    </row>
    <row r="18" spans="1:61" s="45" customFormat="1" x14ac:dyDescent="0.3">
      <c r="A18" s="54" t="s">
        <v>423</v>
      </c>
      <c r="B18" s="209" t="s">
        <v>394</v>
      </c>
      <c r="C18" s="209">
        <v>10080014</v>
      </c>
      <c r="D18" s="209" t="s">
        <v>210</v>
      </c>
      <c r="E18" s="53">
        <f>Input!I18</f>
        <v>222000</v>
      </c>
      <c r="F18" s="110">
        <f t="shared" si="16"/>
        <v>248.7621</v>
      </c>
      <c r="G18" s="54">
        <v>0.41</v>
      </c>
      <c r="H18" s="53">
        <f t="shared" si="1"/>
        <v>101.99246099999999</v>
      </c>
      <c r="I18" s="181">
        <v>10080009</v>
      </c>
      <c r="J18" s="178">
        <f>SUM(H9,H45,H46)</f>
        <v>176.907301881</v>
      </c>
      <c r="L18" s="94"/>
      <c r="M18" s="94"/>
      <c r="N18" s="94"/>
      <c r="O18" s="94"/>
      <c r="P18" s="118"/>
      <c r="Q18" s="88"/>
      <c r="R18" s="54" t="s">
        <v>397</v>
      </c>
      <c r="S18" s="209">
        <v>10080007</v>
      </c>
      <c r="T18" s="209">
        <v>4804</v>
      </c>
      <c r="U18" s="209">
        <v>4781</v>
      </c>
      <c r="V18" s="53">
        <f t="shared" si="2"/>
        <v>0.99521232306411322</v>
      </c>
      <c r="W18" s="54">
        <f>Input!L18</f>
        <v>333</v>
      </c>
      <c r="X18" s="53">
        <f t="shared" si="3"/>
        <v>331.40570358034972</v>
      </c>
      <c r="Y18" s="236">
        <f>Input!M18</f>
        <v>225</v>
      </c>
      <c r="Z18" s="209">
        <f t="shared" si="4"/>
        <v>74566.28330557869</v>
      </c>
      <c r="AA18" s="53">
        <f t="shared" si="5"/>
        <v>83.555248758066185</v>
      </c>
      <c r="AB18" s="54">
        <f>Input!N18</f>
        <v>0.41</v>
      </c>
      <c r="AC18" s="214">
        <f t="shared" si="6"/>
        <v>34.257651990807133</v>
      </c>
      <c r="AD18" s="181">
        <v>10080009</v>
      </c>
      <c r="AE18" s="178">
        <f>SUM(AC7,AC25)</f>
        <v>21.537886018134422</v>
      </c>
      <c r="AJ18" s="116"/>
      <c r="AK18" s="162"/>
      <c r="AL18" s="54" t="s">
        <v>394</v>
      </c>
      <c r="AM18" s="165">
        <v>10080014</v>
      </c>
      <c r="AN18" s="165">
        <v>11668</v>
      </c>
      <c r="AO18" s="165">
        <v>5549</v>
      </c>
      <c r="AP18" s="53">
        <v>0.47557421999999999</v>
      </c>
      <c r="AQ18" s="54">
        <f t="shared" si="24"/>
        <v>0</v>
      </c>
      <c r="AR18" s="165">
        <f t="shared" si="25"/>
        <v>5.0249999999999986</v>
      </c>
      <c r="AS18" s="165">
        <f t="shared" si="18"/>
        <v>5.0249999999999986</v>
      </c>
      <c r="AT18" s="175">
        <f t="shared" si="19"/>
        <v>2.3897604554999994</v>
      </c>
      <c r="AU18" s="54">
        <v>11</v>
      </c>
      <c r="AV18" s="165">
        <v>8</v>
      </c>
      <c r="AW18" s="53">
        <v>0.72727272727272729</v>
      </c>
      <c r="AX18" s="54">
        <f t="shared" si="26"/>
        <v>159.006045</v>
      </c>
      <c r="AY18" s="165">
        <f t="shared" si="27"/>
        <v>3888.3085000000005</v>
      </c>
      <c r="AZ18" s="165">
        <f t="shared" si="20"/>
        <v>4047.3145450000006</v>
      </c>
      <c r="BA18" s="175">
        <f t="shared" si="21"/>
        <v>2943.5014872727279</v>
      </c>
      <c r="BB18" s="54">
        <v>2030308</v>
      </c>
      <c r="BC18" s="165">
        <v>283424</v>
      </c>
      <c r="BD18" s="53">
        <v>0.13959655382336078</v>
      </c>
      <c r="BE18" s="54">
        <f t="shared" si="28"/>
        <v>54.999999999999993</v>
      </c>
      <c r="BF18" s="175">
        <f t="shared" si="22"/>
        <v>7.6778104602848423</v>
      </c>
      <c r="BG18" s="128">
        <f t="shared" si="23"/>
        <v>2953.5690581885128</v>
      </c>
      <c r="BH18" s="181">
        <v>10080001</v>
      </c>
      <c r="BI18" s="178">
        <f>SUM(BG19,BG27)</f>
        <v>250.69138591954675</v>
      </c>
    </row>
    <row r="19" spans="1:61" s="45" customFormat="1" x14ac:dyDescent="0.3">
      <c r="A19" s="54" t="s">
        <v>401</v>
      </c>
      <c r="B19" s="209" t="s">
        <v>395</v>
      </c>
      <c r="C19" s="209">
        <v>10080001</v>
      </c>
      <c r="D19" s="209" t="s">
        <v>220</v>
      </c>
      <c r="E19" s="53">
        <f>Input!I19</f>
        <v>0</v>
      </c>
      <c r="F19" s="110">
        <f t="shared" si="16"/>
        <v>0</v>
      </c>
      <c r="G19" s="54">
        <v>0.41</v>
      </c>
      <c r="H19" s="53">
        <f t="shared" si="1"/>
        <v>0</v>
      </c>
      <c r="I19" s="181">
        <v>10080010</v>
      </c>
      <c r="J19" s="178">
        <f>SUM(H10,H11,H12,H13)</f>
        <v>464.20628175299993</v>
      </c>
      <c r="L19" s="94"/>
      <c r="M19" s="94"/>
      <c r="N19" s="94"/>
      <c r="O19" s="94"/>
      <c r="P19" s="118"/>
      <c r="Q19" s="88"/>
      <c r="R19" s="54" t="s">
        <v>531</v>
      </c>
      <c r="S19" s="209">
        <v>10080008</v>
      </c>
      <c r="T19" s="209">
        <v>0</v>
      </c>
      <c r="U19" s="209">
        <v>0</v>
      </c>
      <c r="V19" s="53">
        <v>1</v>
      </c>
      <c r="W19" s="54">
        <f>Input!L19</f>
        <v>18</v>
      </c>
      <c r="X19" s="53">
        <f t="shared" si="3"/>
        <v>18</v>
      </c>
      <c r="Y19" s="236">
        <f>Input!M19</f>
        <v>225</v>
      </c>
      <c r="Z19" s="209">
        <f t="shared" si="4"/>
        <v>4050</v>
      </c>
      <c r="AA19" s="53">
        <f t="shared" si="5"/>
        <v>4.5382274999999996</v>
      </c>
      <c r="AB19" s="54">
        <f>Input!N19</f>
        <v>0.41</v>
      </c>
      <c r="AC19" s="214">
        <f t="shared" si="6"/>
        <v>1.8606732749999997</v>
      </c>
      <c r="AD19" s="181">
        <v>10080010</v>
      </c>
      <c r="AE19" s="178">
        <f>AC8</f>
        <v>14.272497305566507</v>
      </c>
      <c r="AJ19" s="116"/>
      <c r="AK19" s="162"/>
      <c r="AL19" s="54" t="s">
        <v>395</v>
      </c>
      <c r="AM19" s="165">
        <v>10080001</v>
      </c>
      <c r="AN19" s="165">
        <v>39936</v>
      </c>
      <c r="AO19" s="165">
        <v>18246</v>
      </c>
      <c r="AP19" s="53">
        <v>0.45688100999999998</v>
      </c>
      <c r="AQ19" s="54">
        <f>$BF$6</f>
        <v>19.721679999999999</v>
      </c>
      <c r="AR19" s="165">
        <f>BI6</f>
        <v>11.725</v>
      </c>
      <c r="AS19" s="165">
        <f t="shared" si="18"/>
        <v>31.446680000000001</v>
      </c>
      <c r="AT19" s="175">
        <f t="shared" si="19"/>
        <v>14.3673909195468</v>
      </c>
      <c r="AU19" s="54">
        <v>119</v>
      </c>
      <c r="AV19" s="165">
        <v>19</v>
      </c>
      <c r="AW19" s="53">
        <v>0.15966386554621848</v>
      </c>
      <c r="AX19" s="54">
        <f>BG6</f>
        <v>0</v>
      </c>
      <c r="AY19" s="165">
        <f>BH6</f>
        <v>1480.1344949999998</v>
      </c>
      <c r="AZ19" s="165">
        <f t="shared" si="20"/>
        <v>1480.1344949999998</v>
      </c>
      <c r="BA19" s="175">
        <f t="shared" si="21"/>
        <v>236.32399499999994</v>
      </c>
      <c r="BB19" s="54">
        <v>4598519</v>
      </c>
      <c r="BC19" s="165">
        <v>1619129</v>
      </c>
      <c r="BD19" s="53">
        <v>0.35209792544077778</v>
      </c>
      <c r="BE19" s="54">
        <f>BJ6</f>
        <v>0</v>
      </c>
      <c r="BF19" s="175">
        <f t="shared" si="22"/>
        <v>0</v>
      </c>
      <c r="BG19" s="128">
        <f t="shared" si="23"/>
        <v>250.69138591954675</v>
      </c>
      <c r="BH19" s="181">
        <v>10080002</v>
      </c>
      <c r="BI19" s="178">
        <f>BG20</f>
        <v>651.63830900232813</v>
      </c>
    </row>
    <row r="20" spans="1:61" s="45" customFormat="1" x14ac:dyDescent="0.3">
      <c r="A20" s="54" t="s">
        <v>409</v>
      </c>
      <c r="B20" s="209" t="s">
        <v>395</v>
      </c>
      <c r="C20" s="209">
        <v>10080001</v>
      </c>
      <c r="D20" s="209" t="s">
        <v>220</v>
      </c>
      <c r="E20" s="53">
        <f>Input!I20</f>
        <v>0</v>
      </c>
      <c r="F20" s="110">
        <f t="shared" si="16"/>
        <v>0</v>
      </c>
      <c r="G20" s="54">
        <v>0.41</v>
      </c>
      <c r="H20" s="53">
        <f t="shared" si="1"/>
        <v>0</v>
      </c>
      <c r="I20" s="181">
        <v>10080011</v>
      </c>
      <c r="J20" s="178">
        <v>0</v>
      </c>
      <c r="L20" s="94"/>
      <c r="M20" s="94"/>
      <c r="N20" s="94"/>
      <c r="O20" s="94"/>
      <c r="P20" s="118"/>
      <c r="Q20" s="88"/>
      <c r="R20" s="54" t="s">
        <v>532</v>
      </c>
      <c r="S20" s="209">
        <v>10080005</v>
      </c>
      <c r="T20" s="209">
        <v>40</v>
      </c>
      <c r="U20" s="209">
        <v>19</v>
      </c>
      <c r="V20" s="53">
        <f t="shared" si="2"/>
        <v>0.47499999999999998</v>
      </c>
      <c r="W20" s="54">
        <f>Input!L20</f>
        <v>78</v>
      </c>
      <c r="X20" s="53">
        <f t="shared" si="3"/>
        <v>37.049999999999997</v>
      </c>
      <c r="Y20" s="236">
        <f>Input!M20</f>
        <v>225</v>
      </c>
      <c r="Z20" s="209">
        <f t="shared" si="4"/>
        <v>8336.25</v>
      </c>
      <c r="AA20" s="53">
        <f t="shared" si="5"/>
        <v>9.3411849374999996</v>
      </c>
      <c r="AB20" s="54">
        <f>Input!N20</f>
        <v>0.41</v>
      </c>
      <c r="AC20" s="214">
        <f t="shared" si="6"/>
        <v>3.8298858243749998</v>
      </c>
      <c r="AD20" s="181">
        <v>10080011</v>
      </c>
      <c r="AE20" s="178">
        <f>SUM(AC9,AC26)</f>
        <v>4.8255911965191753</v>
      </c>
      <c r="AJ20" s="116"/>
      <c r="AK20" s="162"/>
      <c r="AL20" s="54" t="s">
        <v>395</v>
      </c>
      <c r="AM20" s="165">
        <v>10080002</v>
      </c>
      <c r="AN20" s="165">
        <v>39936</v>
      </c>
      <c r="AO20" s="165">
        <v>6168</v>
      </c>
      <c r="AP20" s="53">
        <v>0.154447115</v>
      </c>
      <c r="AQ20" s="54">
        <f t="shared" ref="AQ20:AQ26" si="29">$BF$6</f>
        <v>19.721679999999999</v>
      </c>
      <c r="AR20" s="165">
        <f>$AR$19</f>
        <v>11.725</v>
      </c>
      <c r="AS20" s="165">
        <f t="shared" si="18"/>
        <v>31.446680000000001</v>
      </c>
      <c r="AT20" s="175">
        <f t="shared" si="19"/>
        <v>4.8568490023282003</v>
      </c>
      <c r="AU20" s="54">
        <v>119</v>
      </c>
      <c r="AV20" s="165">
        <v>52</v>
      </c>
      <c r="AW20" s="53">
        <v>0.43697478991596639</v>
      </c>
      <c r="AX20" s="54">
        <f>$AX$19</f>
        <v>0</v>
      </c>
      <c r="AY20" s="165">
        <f>$AY$19</f>
        <v>1480.1344949999998</v>
      </c>
      <c r="AZ20" s="165">
        <f t="shared" si="20"/>
        <v>1480.1344949999998</v>
      </c>
      <c r="BA20" s="175">
        <f t="shared" si="21"/>
        <v>646.78145999999992</v>
      </c>
      <c r="BB20" s="54">
        <v>4598519</v>
      </c>
      <c r="BC20" s="165">
        <v>713640</v>
      </c>
      <c r="BD20" s="53">
        <v>0.15518909457588412</v>
      </c>
      <c r="BE20" s="54">
        <f>$BE$19</f>
        <v>0</v>
      </c>
      <c r="BF20" s="175">
        <f t="shared" si="22"/>
        <v>0</v>
      </c>
      <c r="BG20" s="128">
        <f t="shared" si="23"/>
        <v>651.63830900232813</v>
      </c>
      <c r="BH20" s="181">
        <v>10080003</v>
      </c>
      <c r="BI20" s="178">
        <f>BG21</f>
        <v>158.20636654035769</v>
      </c>
    </row>
    <row r="21" spans="1:61" s="45" customFormat="1" x14ac:dyDescent="0.3">
      <c r="A21" s="54" t="s">
        <v>411</v>
      </c>
      <c r="B21" s="209" t="s">
        <v>395</v>
      </c>
      <c r="C21" s="209">
        <v>10080001</v>
      </c>
      <c r="D21" s="209" t="s">
        <v>220</v>
      </c>
      <c r="E21" s="53">
        <f>Input!I21</f>
        <v>211992</v>
      </c>
      <c r="F21" s="110">
        <f t="shared" si="16"/>
        <v>237.54763560000001</v>
      </c>
      <c r="G21" s="54">
        <v>0.41</v>
      </c>
      <c r="H21" s="53">
        <f t="shared" si="1"/>
        <v>97.394530595999996</v>
      </c>
      <c r="I21" s="181">
        <v>10080012</v>
      </c>
      <c r="J21" s="178">
        <v>0</v>
      </c>
      <c r="L21" s="94"/>
      <c r="M21" s="94"/>
      <c r="N21" s="94"/>
      <c r="O21" s="94"/>
      <c r="P21" s="118"/>
      <c r="Q21" s="88"/>
      <c r="R21" s="54" t="s">
        <v>532</v>
      </c>
      <c r="S21" s="209">
        <v>10080006</v>
      </c>
      <c r="T21" s="209">
        <v>40</v>
      </c>
      <c r="U21" s="209">
        <v>21</v>
      </c>
      <c r="V21" s="53">
        <f t="shared" si="2"/>
        <v>0.52500000000000002</v>
      </c>
      <c r="W21" s="54">
        <f>Input!L21</f>
        <v>78</v>
      </c>
      <c r="X21" s="53">
        <f t="shared" si="3"/>
        <v>40.950000000000003</v>
      </c>
      <c r="Y21" s="236">
        <f>Input!M21</f>
        <v>225</v>
      </c>
      <c r="Z21" s="209">
        <f t="shared" si="4"/>
        <v>9213.75</v>
      </c>
      <c r="AA21" s="53">
        <f t="shared" si="5"/>
        <v>10.324467562499999</v>
      </c>
      <c r="AB21" s="54">
        <f>Input!N21</f>
        <v>0.41</v>
      </c>
      <c r="AC21" s="214">
        <f t="shared" si="6"/>
        <v>4.2330317006249993</v>
      </c>
      <c r="AD21" s="181">
        <v>10080012</v>
      </c>
      <c r="AE21" s="178">
        <f>AC27</f>
        <v>15.14497667463659</v>
      </c>
      <c r="AJ21" s="116"/>
      <c r="AK21" s="162"/>
      <c r="AL21" s="54" t="s">
        <v>395</v>
      </c>
      <c r="AM21" s="165">
        <v>10080003</v>
      </c>
      <c r="AN21" s="165">
        <v>39936</v>
      </c>
      <c r="AO21" s="165">
        <v>11365</v>
      </c>
      <c r="AP21" s="53">
        <v>0.28458032900000002</v>
      </c>
      <c r="AQ21" s="54">
        <f t="shared" si="29"/>
        <v>19.721679999999999</v>
      </c>
      <c r="AR21" s="165">
        <f t="shared" ref="AR21:AR26" si="30">$AR$19</f>
        <v>11.725</v>
      </c>
      <c r="AS21" s="165">
        <f t="shared" si="18"/>
        <v>31.446680000000001</v>
      </c>
      <c r="AT21" s="175">
        <f t="shared" si="19"/>
        <v>8.9491065403577217</v>
      </c>
      <c r="AU21" s="54">
        <v>119</v>
      </c>
      <c r="AV21" s="165">
        <v>12</v>
      </c>
      <c r="AW21" s="53">
        <v>0.10084033613445378</v>
      </c>
      <c r="AX21" s="54">
        <f t="shared" ref="AX21:AX26" si="31">$AX$19</f>
        <v>0</v>
      </c>
      <c r="AY21" s="165">
        <f t="shared" ref="AY21:AY26" si="32">$AY$19</f>
        <v>1480.1344949999998</v>
      </c>
      <c r="AZ21" s="165">
        <f t="shared" si="20"/>
        <v>1480.1344949999998</v>
      </c>
      <c r="BA21" s="175">
        <f t="shared" si="21"/>
        <v>149.25725999999997</v>
      </c>
      <c r="BB21" s="54">
        <v>4598519</v>
      </c>
      <c r="BC21" s="165">
        <v>506955</v>
      </c>
      <c r="BD21" s="53">
        <v>0.11024310218137622</v>
      </c>
      <c r="BE21" s="54">
        <f t="shared" ref="BE21:BE26" si="33">$BE$19</f>
        <v>0</v>
      </c>
      <c r="BF21" s="175">
        <f t="shared" si="22"/>
        <v>0</v>
      </c>
      <c r="BG21" s="128">
        <f t="shared" si="23"/>
        <v>158.20636654035769</v>
      </c>
      <c r="BH21" s="181">
        <v>10080004</v>
      </c>
      <c r="BI21" s="178">
        <f>BG22</f>
        <v>310.96916095365782</v>
      </c>
    </row>
    <row r="22" spans="1:61" s="45" customFormat="1" x14ac:dyDescent="0.3">
      <c r="A22" s="54" t="s">
        <v>412</v>
      </c>
      <c r="B22" s="209" t="s">
        <v>395</v>
      </c>
      <c r="C22" s="209">
        <v>10080001</v>
      </c>
      <c r="D22" s="209" t="s">
        <v>220</v>
      </c>
      <c r="E22" s="53">
        <f>Input!I22</f>
        <v>0</v>
      </c>
      <c r="F22" s="110">
        <f t="shared" si="16"/>
        <v>0</v>
      </c>
      <c r="G22" s="54">
        <v>0.41</v>
      </c>
      <c r="H22" s="53">
        <f t="shared" si="1"/>
        <v>0</v>
      </c>
      <c r="I22" s="181">
        <v>10080013</v>
      </c>
      <c r="J22" s="178">
        <v>0</v>
      </c>
      <c r="L22" s="94"/>
      <c r="M22" s="94"/>
      <c r="N22" s="94"/>
      <c r="O22" s="94"/>
      <c r="P22" s="118"/>
      <c r="Q22" s="88"/>
      <c r="R22" s="54" t="s">
        <v>396</v>
      </c>
      <c r="S22" s="209">
        <v>10070001</v>
      </c>
      <c r="T22" s="209">
        <v>28205</v>
      </c>
      <c r="U22" s="209">
        <v>292</v>
      </c>
      <c r="V22" s="53">
        <f t="shared" si="2"/>
        <v>1.0352774330792413E-2</v>
      </c>
      <c r="W22" s="54">
        <f>Input!L22</f>
        <v>6122</v>
      </c>
      <c r="X22" s="53">
        <f t="shared" si="3"/>
        <v>63.379684453111153</v>
      </c>
      <c r="Y22" s="236">
        <f>Input!M22</f>
        <v>225</v>
      </c>
      <c r="Z22" s="209">
        <f t="shared" si="4"/>
        <v>14260.429001950009</v>
      </c>
      <c r="AA22" s="53">
        <f t="shared" si="5"/>
        <v>15.979523718135082</v>
      </c>
      <c r="AB22" s="54">
        <f>Input!N22</f>
        <v>0.41</v>
      </c>
      <c r="AC22" s="214">
        <f t="shared" si="6"/>
        <v>6.551604724435383</v>
      </c>
      <c r="AD22" s="181">
        <v>10080013</v>
      </c>
      <c r="AE22" s="178">
        <f>AC28</f>
        <v>34.82222785042368</v>
      </c>
      <c r="AJ22" s="116"/>
      <c r="AK22" s="162"/>
      <c r="AL22" s="54" t="s">
        <v>395</v>
      </c>
      <c r="AM22" s="165">
        <v>10080004</v>
      </c>
      <c r="AN22" s="165">
        <v>39936</v>
      </c>
      <c r="AO22" s="165">
        <v>21</v>
      </c>
      <c r="AP22" s="53">
        <v>5.2584099999999998E-4</v>
      </c>
      <c r="AQ22" s="54">
        <f t="shared" si="29"/>
        <v>19.721679999999999</v>
      </c>
      <c r="AR22" s="165">
        <f t="shared" si="30"/>
        <v>11.725</v>
      </c>
      <c r="AS22" s="165">
        <f t="shared" si="18"/>
        <v>31.446680000000001</v>
      </c>
      <c r="AT22" s="175">
        <f t="shared" si="19"/>
        <v>1.653595365788E-2</v>
      </c>
      <c r="AU22" s="54">
        <v>119</v>
      </c>
      <c r="AV22" s="165">
        <v>25</v>
      </c>
      <c r="AW22" s="53">
        <v>0.21008403361344538</v>
      </c>
      <c r="AX22" s="54">
        <f t="shared" si="31"/>
        <v>0</v>
      </c>
      <c r="AY22" s="165">
        <f t="shared" si="32"/>
        <v>1480.1344949999998</v>
      </c>
      <c r="AZ22" s="165">
        <f t="shared" si="20"/>
        <v>1480.1344949999998</v>
      </c>
      <c r="BA22" s="175">
        <f t="shared" si="21"/>
        <v>310.95262499999995</v>
      </c>
      <c r="BB22" s="54">
        <v>4598519</v>
      </c>
      <c r="BC22" s="165">
        <v>471031</v>
      </c>
      <c r="BD22" s="53">
        <v>0.10243102181376221</v>
      </c>
      <c r="BE22" s="54">
        <f t="shared" si="33"/>
        <v>0</v>
      </c>
      <c r="BF22" s="175">
        <f t="shared" si="22"/>
        <v>0</v>
      </c>
      <c r="BG22" s="128">
        <f t="shared" si="23"/>
        <v>310.96916095365782</v>
      </c>
      <c r="BH22" s="181">
        <v>10080005</v>
      </c>
      <c r="BI22" s="178">
        <f>SUM(BG23,BG28)</f>
        <v>65.026049210970271</v>
      </c>
    </row>
    <row r="23" spans="1:61" s="45" customFormat="1" ht="15" thickBot="1" x14ac:dyDescent="0.35">
      <c r="A23" s="54" t="s">
        <v>414</v>
      </c>
      <c r="B23" s="209" t="s">
        <v>395</v>
      </c>
      <c r="C23" s="209">
        <v>10080001</v>
      </c>
      <c r="D23" s="209" t="s">
        <v>220</v>
      </c>
      <c r="E23" s="53">
        <f>Input!I23</f>
        <v>35068</v>
      </c>
      <c r="F23" s="110">
        <f t="shared" si="16"/>
        <v>39.2954474</v>
      </c>
      <c r="G23" s="54">
        <v>0.41</v>
      </c>
      <c r="H23" s="53">
        <f t="shared" si="1"/>
        <v>16.111133433999999</v>
      </c>
      <c r="I23" s="183">
        <v>10080014</v>
      </c>
      <c r="J23" s="179">
        <f>SUM(H14,H15,H16,H17,H18,H47,H48,H49,H50,H51,H52,H53,H54,H55)</f>
        <v>1479.7139749959997</v>
      </c>
      <c r="L23" s="94"/>
      <c r="M23" s="94"/>
      <c r="N23" s="94"/>
      <c r="O23" s="94"/>
      <c r="P23" s="118"/>
      <c r="Q23" s="88"/>
      <c r="R23" s="54" t="s">
        <v>396</v>
      </c>
      <c r="S23" s="209">
        <v>10070006</v>
      </c>
      <c r="T23" s="209">
        <v>28205</v>
      </c>
      <c r="U23" s="209">
        <v>802</v>
      </c>
      <c r="V23" s="53">
        <f t="shared" si="2"/>
        <v>2.8434674703066831E-2</v>
      </c>
      <c r="W23" s="54">
        <f>Input!L23</f>
        <v>6122</v>
      </c>
      <c r="X23" s="53">
        <f t="shared" si="3"/>
        <v>174.07707853217514</v>
      </c>
      <c r="Y23" s="236">
        <f>Input!M23</f>
        <v>225</v>
      </c>
      <c r="Z23" s="209">
        <f t="shared" si="4"/>
        <v>39167.342669739402</v>
      </c>
      <c r="AA23" s="53">
        <f t="shared" si="5"/>
        <v>43.888965828576488</v>
      </c>
      <c r="AB23" s="54">
        <f>Input!N23</f>
        <v>0.41</v>
      </c>
      <c r="AC23" s="214">
        <f t="shared" si="6"/>
        <v>17.99447598971636</v>
      </c>
      <c r="AD23" s="183">
        <v>10080014</v>
      </c>
      <c r="AE23" s="179">
        <f>SUM(AC10,AC29)</f>
        <v>566.78660022529527</v>
      </c>
      <c r="AJ23" s="116"/>
      <c r="AK23" s="162"/>
      <c r="AL23" s="54" t="s">
        <v>395</v>
      </c>
      <c r="AM23" s="165">
        <v>10080005</v>
      </c>
      <c r="AN23" s="165">
        <v>39936</v>
      </c>
      <c r="AO23" s="165">
        <v>3601</v>
      </c>
      <c r="AP23" s="53">
        <v>9.0169270999999995E-2</v>
      </c>
      <c r="AQ23" s="54">
        <f t="shared" si="29"/>
        <v>19.721679999999999</v>
      </c>
      <c r="AR23" s="165">
        <f t="shared" si="30"/>
        <v>11.725</v>
      </c>
      <c r="AS23" s="165">
        <f t="shared" si="18"/>
        <v>31.446680000000001</v>
      </c>
      <c r="AT23" s="175">
        <f t="shared" si="19"/>
        <v>2.8355242109702798</v>
      </c>
      <c r="AU23" s="54">
        <v>119</v>
      </c>
      <c r="AV23" s="165">
        <v>5</v>
      </c>
      <c r="AW23" s="53">
        <v>4.2016806722689079E-2</v>
      </c>
      <c r="AX23" s="54">
        <f t="shared" si="31"/>
        <v>0</v>
      </c>
      <c r="AY23" s="165">
        <f t="shared" si="32"/>
        <v>1480.1344949999998</v>
      </c>
      <c r="AZ23" s="165">
        <f t="shared" si="20"/>
        <v>1480.1344949999998</v>
      </c>
      <c r="BA23" s="175">
        <f t="shared" si="21"/>
        <v>62.190524999999994</v>
      </c>
      <c r="BB23" s="54">
        <v>4598519</v>
      </c>
      <c r="BC23" s="165">
        <v>931802</v>
      </c>
      <c r="BD23" s="53">
        <v>0.20263089051061875</v>
      </c>
      <c r="BE23" s="54">
        <f t="shared" si="33"/>
        <v>0</v>
      </c>
      <c r="BF23" s="175">
        <f t="shared" si="22"/>
        <v>0</v>
      </c>
      <c r="BG23" s="128">
        <f t="shared" si="23"/>
        <v>65.026049210970271</v>
      </c>
      <c r="BH23" s="181">
        <v>10080006</v>
      </c>
      <c r="BI23" s="178">
        <f>SUM(BG24,BG29)</f>
        <v>75.049903373139102</v>
      </c>
    </row>
    <row r="24" spans="1:61" s="45" customFormat="1" ht="15" thickTop="1" x14ac:dyDescent="0.3">
      <c r="A24" s="54" t="s">
        <v>426</v>
      </c>
      <c r="B24" s="209" t="s">
        <v>395</v>
      </c>
      <c r="C24" s="209">
        <v>10080001</v>
      </c>
      <c r="D24" s="209" t="s">
        <v>220</v>
      </c>
      <c r="E24" s="53">
        <f>Input!I24</f>
        <v>0</v>
      </c>
      <c r="F24" s="110">
        <f t="shared" si="16"/>
        <v>0</v>
      </c>
      <c r="G24" s="54">
        <v>0.41</v>
      </c>
      <c r="H24" s="53">
        <f t="shared" si="1"/>
        <v>0</v>
      </c>
      <c r="I24" s="82"/>
      <c r="J24" s="94"/>
      <c r="L24" s="94"/>
      <c r="M24" s="94"/>
      <c r="N24" s="94"/>
      <c r="O24" s="94"/>
      <c r="P24" s="118"/>
      <c r="Q24" s="88"/>
      <c r="R24" s="54" t="s">
        <v>396</v>
      </c>
      <c r="S24" s="209">
        <v>10080007</v>
      </c>
      <c r="T24" s="209">
        <v>28205</v>
      </c>
      <c r="U24" s="209">
        <v>43</v>
      </c>
      <c r="V24" s="53">
        <f t="shared" si="2"/>
        <v>1.5245523843290198E-3</v>
      </c>
      <c r="W24" s="54">
        <f>Input!L24</f>
        <v>6122</v>
      </c>
      <c r="X24" s="53">
        <f t="shared" si="3"/>
        <v>9.3333096968622584</v>
      </c>
      <c r="Y24" s="236">
        <f>Input!M24</f>
        <v>225</v>
      </c>
      <c r="Z24" s="209">
        <f t="shared" si="4"/>
        <v>2099.9946817940081</v>
      </c>
      <c r="AA24" s="53">
        <f t="shared" si="5"/>
        <v>2.3531490406842757</v>
      </c>
      <c r="AB24" s="54">
        <f>Input!N24</f>
        <v>0.41</v>
      </c>
      <c r="AC24" s="53">
        <f t="shared" si="6"/>
        <v>0.96479110668055301</v>
      </c>
      <c r="AJ24" s="116"/>
      <c r="AK24" s="162"/>
      <c r="AL24" s="54" t="s">
        <v>395</v>
      </c>
      <c r="AM24" s="165">
        <v>10080006</v>
      </c>
      <c r="AN24" s="165">
        <v>39936</v>
      </c>
      <c r="AO24" s="165">
        <v>535</v>
      </c>
      <c r="AP24" s="53">
        <v>1.3396434E-2</v>
      </c>
      <c r="AQ24" s="54">
        <f t="shared" si="29"/>
        <v>19.721679999999999</v>
      </c>
      <c r="AR24" s="165">
        <f t="shared" si="30"/>
        <v>11.725</v>
      </c>
      <c r="AS24" s="165">
        <f t="shared" si="18"/>
        <v>31.446680000000001</v>
      </c>
      <c r="AT24" s="175">
        <f t="shared" si="19"/>
        <v>0.42127337313912</v>
      </c>
      <c r="AU24" s="54">
        <v>119</v>
      </c>
      <c r="AV24" s="165">
        <v>6</v>
      </c>
      <c r="AW24" s="53">
        <v>5.0420168067226892E-2</v>
      </c>
      <c r="AX24" s="54">
        <f t="shared" si="31"/>
        <v>0</v>
      </c>
      <c r="AY24" s="165">
        <f t="shared" si="32"/>
        <v>1480.1344949999998</v>
      </c>
      <c r="AZ24" s="165">
        <f t="shared" si="20"/>
        <v>1480.1344949999998</v>
      </c>
      <c r="BA24" s="175">
        <f t="shared" si="21"/>
        <v>74.628629999999987</v>
      </c>
      <c r="BB24" s="54">
        <v>4598519</v>
      </c>
      <c r="BC24" s="165">
        <v>322977</v>
      </c>
      <c r="BD24" s="53">
        <v>7.0235003921914854E-2</v>
      </c>
      <c r="BE24" s="54">
        <f t="shared" si="33"/>
        <v>0</v>
      </c>
      <c r="BF24" s="175">
        <f t="shared" si="22"/>
        <v>0</v>
      </c>
      <c r="BG24" s="128">
        <f t="shared" si="23"/>
        <v>75.049903373139102</v>
      </c>
      <c r="BH24" s="181">
        <v>10080007</v>
      </c>
      <c r="BI24" s="178">
        <f>SUM(BG13,BG25,BG30,BG37,BG43)</f>
        <v>4634.9188362164423</v>
      </c>
    </row>
    <row r="25" spans="1:61" s="45" customFormat="1" x14ac:dyDescent="0.3">
      <c r="A25" s="54" t="s">
        <v>433</v>
      </c>
      <c r="B25" s="209" t="s">
        <v>395</v>
      </c>
      <c r="C25" s="209">
        <v>10080001</v>
      </c>
      <c r="D25" s="209" t="s">
        <v>210</v>
      </c>
      <c r="E25" s="53">
        <f>Input!I25</f>
        <v>0</v>
      </c>
      <c r="F25" s="110">
        <f t="shared" si="16"/>
        <v>0</v>
      </c>
      <c r="G25" s="54">
        <v>0.41</v>
      </c>
      <c r="H25" s="53">
        <f t="shared" si="1"/>
        <v>0</v>
      </c>
      <c r="I25" s="82"/>
      <c r="J25" s="94"/>
      <c r="L25" s="94"/>
      <c r="M25" s="94"/>
      <c r="N25" s="94"/>
      <c r="O25" s="94"/>
      <c r="P25" s="118"/>
      <c r="Q25" s="88"/>
      <c r="R25" s="54" t="s">
        <v>396</v>
      </c>
      <c r="S25" s="209">
        <v>10080009</v>
      </c>
      <c r="T25" s="209">
        <v>28205</v>
      </c>
      <c r="U25" s="209">
        <v>746</v>
      </c>
      <c r="V25" s="53">
        <f t="shared" si="2"/>
        <v>2.6449211132777876E-2</v>
      </c>
      <c r="W25" s="54">
        <f>Input!L25</f>
        <v>6122</v>
      </c>
      <c r="X25" s="53">
        <f t="shared" si="3"/>
        <v>161.92207055486617</v>
      </c>
      <c r="Y25" s="236">
        <f>Input!M25</f>
        <v>225</v>
      </c>
      <c r="Z25" s="209">
        <f t="shared" si="4"/>
        <v>36432.465874844886</v>
      </c>
      <c r="AA25" s="53">
        <f t="shared" si="5"/>
        <v>40.824399636057436</v>
      </c>
      <c r="AB25" s="54">
        <f>Input!N25</f>
        <v>0.41</v>
      </c>
      <c r="AC25" s="53">
        <f t="shared" si="6"/>
        <v>16.738003850783549</v>
      </c>
      <c r="AJ25" s="116"/>
      <c r="AK25" s="162"/>
      <c r="AL25" s="54" t="s">
        <v>395</v>
      </c>
      <c r="AM25" s="165">
        <v>10080007</v>
      </c>
      <c r="AN25" s="165">
        <v>39936</v>
      </c>
      <c r="AO25" s="165">
        <v>0</v>
      </c>
      <c r="AP25" s="53">
        <v>0</v>
      </c>
      <c r="AQ25" s="54">
        <f t="shared" si="29"/>
        <v>19.721679999999999</v>
      </c>
      <c r="AR25" s="165">
        <f t="shared" si="30"/>
        <v>11.725</v>
      </c>
      <c r="AS25" s="165">
        <f t="shared" si="18"/>
        <v>31.446680000000001</v>
      </c>
      <c r="AT25" s="175">
        <f t="shared" si="19"/>
        <v>0</v>
      </c>
      <c r="AU25" s="54">
        <v>119</v>
      </c>
      <c r="AV25" s="165">
        <v>0</v>
      </c>
      <c r="AW25" s="53">
        <v>0</v>
      </c>
      <c r="AX25" s="54">
        <f t="shared" si="31"/>
        <v>0</v>
      </c>
      <c r="AY25" s="165">
        <f t="shared" si="32"/>
        <v>1480.1344949999998</v>
      </c>
      <c r="AZ25" s="165">
        <f t="shared" si="20"/>
        <v>1480.1344949999998</v>
      </c>
      <c r="BA25" s="175">
        <f t="shared" si="21"/>
        <v>0</v>
      </c>
      <c r="BB25" s="54">
        <v>4598519</v>
      </c>
      <c r="BC25" s="165">
        <v>26663</v>
      </c>
      <c r="BD25" s="53">
        <v>5.7981711068280893E-3</v>
      </c>
      <c r="BE25" s="54">
        <f t="shared" si="33"/>
        <v>0</v>
      </c>
      <c r="BF25" s="175">
        <f t="shared" si="22"/>
        <v>0</v>
      </c>
      <c r="BG25" s="128">
        <f t="shared" si="23"/>
        <v>0</v>
      </c>
      <c r="BH25" s="181">
        <v>10080008</v>
      </c>
      <c r="BI25" s="178">
        <f>SUM(BG14,BG26,BG31,BG44)</f>
        <v>249.1129249773756</v>
      </c>
    </row>
    <row r="26" spans="1:61" s="45" customFormat="1" x14ac:dyDescent="0.3">
      <c r="A26" s="54" t="s">
        <v>435</v>
      </c>
      <c r="B26" s="209" t="s">
        <v>395</v>
      </c>
      <c r="C26" s="209">
        <v>10080001</v>
      </c>
      <c r="D26" s="209" t="s">
        <v>220</v>
      </c>
      <c r="E26" s="53">
        <f>Input!I26</f>
        <v>951621</v>
      </c>
      <c r="F26" s="110">
        <f t="shared" si="16"/>
        <v>1066.3389115499999</v>
      </c>
      <c r="G26" s="54">
        <v>0.41</v>
      </c>
      <c r="H26" s="53">
        <f t="shared" si="1"/>
        <v>437.19895373549997</v>
      </c>
      <c r="I26" s="82"/>
      <c r="J26" s="94"/>
      <c r="L26" s="94"/>
      <c r="M26" s="94"/>
      <c r="N26" s="94"/>
      <c r="O26" s="94"/>
      <c r="P26" s="118"/>
      <c r="Q26" s="88"/>
      <c r="R26" s="54" t="s">
        <v>396</v>
      </c>
      <c r="S26" s="209">
        <v>10080011</v>
      </c>
      <c r="T26" s="209">
        <v>28205</v>
      </c>
      <c r="U26" s="209">
        <v>144</v>
      </c>
      <c r="V26" s="53">
        <f t="shared" si="2"/>
        <v>5.1054777521716008E-3</v>
      </c>
      <c r="W26" s="54">
        <f>Input!L26</f>
        <v>6122</v>
      </c>
      <c r="X26" s="53">
        <f t="shared" si="3"/>
        <v>31.255734798794538</v>
      </c>
      <c r="Y26" s="236">
        <f>Input!M26</f>
        <v>225</v>
      </c>
      <c r="Z26" s="209">
        <f t="shared" si="4"/>
        <v>7032.5403297287712</v>
      </c>
      <c r="AA26" s="53">
        <f t="shared" si="5"/>
        <v>7.8803130664775747</v>
      </c>
      <c r="AB26" s="54">
        <f>Input!N26</f>
        <v>0.41</v>
      </c>
      <c r="AC26" s="53">
        <f t="shared" si="6"/>
        <v>3.2309283572558054</v>
      </c>
      <c r="AJ26" s="116"/>
      <c r="AK26" s="162"/>
      <c r="AL26" s="54" t="s">
        <v>395</v>
      </c>
      <c r="AM26" s="165">
        <v>10080008</v>
      </c>
      <c r="AN26" s="165">
        <v>39936</v>
      </c>
      <c r="AO26" s="165">
        <v>0</v>
      </c>
      <c r="AP26" s="53">
        <v>0</v>
      </c>
      <c r="AQ26" s="54">
        <f t="shared" si="29"/>
        <v>19.721679999999999</v>
      </c>
      <c r="AR26" s="165">
        <f t="shared" si="30"/>
        <v>11.725</v>
      </c>
      <c r="AS26" s="165">
        <f t="shared" si="18"/>
        <v>31.446680000000001</v>
      </c>
      <c r="AT26" s="175">
        <f t="shared" si="19"/>
        <v>0</v>
      </c>
      <c r="AU26" s="54">
        <v>119</v>
      </c>
      <c r="AV26" s="165">
        <v>0</v>
      </c>
      <c r="AW26" s="53">
        <v>0</v>
      </c>
      <c r="AX26" s="54">
        <f t="shared" si="31"/>
        <v>0</v>
      </c>
      <c r="AY26" s="165">
        <f t="shared" si="32"/>
        <v>1480.1344949999998</v>
      </c>
      <c r="AZ26" s="165">
        <f t="shared" si="20"/>
        <v>1480.1344949999998</v>
      </c>
      <c r="BA26" s="175">
        <f t="shared" si="21"/>
        <v>0</v>
      </c>
      <c r="BB26" s="54">
        <v>4598519</v>
      </c>
      <c r="BC26" s="165">
        <v>6322</v>
      </c>
      <c r="BD26" s="53">
        <v>1.3747904488379847E-3</v>
      </c>
      <c r="BE26" s="54">
        <f t="shared" si="33"/>
        <v>0</v>
      </c>
      <c r="BF26" s="175">
        <f t="shared" si="22"/>
        <v>0</v>
      </c>
      <c r="BG26" s="128">
        <f t="shared" si="23"/>
        <v>0</v>
      </c>
      <c r="BH26" s="181">
        <v>10080009</v>
      </c>
      <c r="BI26" s="178">
        <f>SUM(BG15,BG32,BG38)</f>
        <v>273.38797113772796</v>
      </c>
    </row>
    <row r="27" spans="1:61" s="45" customFormat="1" x14ac:dyDescent="0.3">
      <c r="A27" s="54" t="s">
        <v>436</v>
      </c>
      <c r="B27" s="209" t="s">
        <v>395</v>
      </c>
      <c r="C27" s="209">
        <v>10080001</v>
      </c>
      <c r="D27" s="209" t="s">
        <v>210</v>
      </c>
      <c r="E27" s="53">
        <f>Input!I27</f>
        <v>880991</v>
      </c>
      <c r="F27" s="110">
        <f t="shared" si="16"/>
        <v>987.19446504999996</v>
      </c>
      <c r="G27" s="54">
        <v>0.41</v>
      </c>
      <c r="H27" s="53">
        <f t="shared" si="1"/>
        <v>404.74973067049996</v>
      </c>
      <c r="I27" s="82"/>
      <c r="J27" s="94"/>
      <c r="L27" s="94"/>
      <c r="M27" s="94"/>
      <c r="N27" s="94"/>
      <c r="O27" s="94"/>
      <c r="P27" s="118"/>
      <c r="Q27" s="88"/>
      <c r="R27" s="54" t="s">
        <v>396</v>
      </c>
      <c r="S27" s="209">
        <v>10080012</v>
      </c>
      <c r="T27" s="209">
        <v>28205</v>
      </c>
      <c r="U27" s="209">
        <v>675</v>
      </c>
      <c r="V27" s="53">
        <f t="shared" si="2"/>
        <v>2.393192696330438E-2</v>
      </c>
      <c r="W27" s="54">
        <f>Input!L27</f>
        <v>6122</v>
      </c>
      <c r="X27" s="53">
        <f t="shared" si="3"/>
        <v>146.51125686934941</v>
      </c>
      <c r="Y27" s="236">
        <f>Input!M27</f>
        <v>225</v>
      </c>
      <c r="Z27" s="209">
        <f t="shared" si="4"/>
        <v>32965.03279560362</v>
      </c>
      <c r="AA27" s="53">
        <f t="shared" si="5"/>
        <v>36.938967499113637</v>
      </c>
      <c r="AB27" s="54">
        <f>Input!N27</f>
        <v>0.41</v>
      </c>
      <c r="AC27" s="53">
        <f t="shared" si="6"/>
        <v>15.14497667463659</v>
      </c>
      <c r="AJ27" s="116"/>
      <c r="AK27" s="162"/>
      <c r="AL27" s="54" t="s">
        <v>397</v>
      </c>
      <c r="AM27" s="165">
        <v>10080001</v>
      </c>
      <c r="AN27" s="165">
        <v>4804</v>
      </c>
      <c r="AO27" s="165">
        <v>0</v>
      </c>
      <c r="AP27" s="53">
        <v>0</v>
      </c>
      <c r="AQ27" s="54">
        <f>$BF$7</f>
        <v>0</v>
      </c>
      <c r="AR27" s="165">
        <f>BI7</f>
        <v>0</v>
      </c>
      <c r="AS27" s="165">
        <f t="shared" si="18"/>
        <v>0</v>
      </c>
      <c r="AT27" s="175">
        <f t="shared" si="19"/>
        <v>0</v>
      </c>
      <c r="AU27" s="54">
        <v>67</v>
      </c>
      <c r="AV27" s="165">
        <v>0</v>
      </c>
      <c r="AW27" s="53">
        <v>0</v>
      </c>
      <c r="AX27" s="54">
        <f>BG7</f>
        <v>0</v>
      </c>
      <c r="AY27" s="165">
        <f>BH7</f>
        <v>2981.4473849999995</v>
      </c>
      <c r="AZ27" s="165">
        <f t="shared" si="20"/>
        <v>2981.4473849999995</v>
      </c>
      <c r="BA27" s="175">
        <f t="shared" si="21"/>
        <v>0</v>
      </c>
      <c r="BB27" s="54">
        <v>1268259</v>
      </c>
      <c r="BC27" s="165">
        <v>643</v>
      </c>
      <c r="BD27" s="53">
        <v>5.0699423382763301E-4</v>
      </c>
      <c r="BE27" s="54">
        <f>BJ7</f>
        <v>0</v>
      </c>
      <c r="BF27" s="175">
        <f t="shared" si="22"/>
        <v>0</v>
      </c>
      <c r="BG27" s="128">
        <f t="shared" si="23"/>
        <v>0</v>
      </c>
      <c r="BH27" s="181">
        <v>10080010</v>
      </c>
      <c r="BI27" s="178">
        <f>BG16</f>
        <v>758.45052646512488</v>
      </c>
    </row>
    <row r="28" spans="1:61" s="45" customFormat="1" x14ac:dyDescent="0.3">
      <c r="A28" s="54" t="s">
        <v>437</v>
      </c>
      <c r="B28" s="209" t="s">
        <v>395</v>
      </c>
      <c r="C28" s="209">
        <v>10080001</v>
      </c>
      <c r="D28" s="209" t="s">
        <v>220</v>
      </c>
      <c r="E28" s="53">
        <f>Input!I28</f>
        <v>0</v>
      </c>
      <c r="F28" s="110">
        <f t="shared" si="16"/>
        <v>0</v>
      </c>
      <c r="G28" s="54">
        <v>0.41</v>
      </c>
      <c r="H28" s="53">
        <f t="shared" si="1"/>
        <v>0</v>
      </c>
      <c r="I28" s="82"/>
      <c r="J28" s="94"/>
      <c r="L28" s="94"/>
      <c r="M28" s="94"/>
      <c r="N28" s="94"/>
      <c r="O28" s="94"/>
      <c r="P28" s="118"/>
      <c r="Q28" s="88"/>
      <c r="R28" s="54" t="s">
        <v>396</v>
      </c>
      <c r="S28" s="209">
        <v>10080013</v>
      </c>
      <c r="T28" s="209">
        <v>28205</v>
      </c>
      <c r="U28" s="209">
        <v>1552</v>
      </c>
      <c r="V28" s="53">
        <f t="shared" si="2"/>
        <v>5.5025704662293923E-2</v>
      </c>
      <c r="W28" s="54">
        <f>Input!L28</f>
        <v>6122</v>
      </c>
      <c r="X28" s="53">
        <f t="shared" si="3"/>
        <v>336.86736394256337</v>
      </c>
      <c r="Y28" s="236">
        <f>Input!M28</f>
        <v>225</v>
      </c>
      <c r="Z28" s="209">
        <f t="shared" si="4"/>
        <v>75795.156887076766</v>
      </c>
      <c r="AA28" s="53">
        <f t="shared" si="5"/>
        <v>84.932263049813855</v>
      </c>
      <c r="AB28" s="54">
        <f>Input!N28</f>
        <v>0.41</v>
      </c>
      <c r="AC28" s="53">
        <f t="shared" si="6"/>
        <v>34.82222785042368</v>
      </c>
      <c r="AJ28" s="116"/>
      <c r="AK28" s="162"/>
      <c r="AL28" s="54" t="s">
        <v>397</v>
      </c>
      <c r="AM28" s="165">
        <v>10080005</v>
      </c>
      <c r="AN28" s="165">
        <v>4804</v>
      </c>
      <c r="AO28" s="165">
        <v>23</v>
      </c>
      <c r="AP28" s="53">
        <v>4.7876769999999997E-3</v>
      </c>
      <c r="AQ28" s="54">
        <f t="shared" ref="AQ28:AQ32" si="34">$BF$7</f>
        <v>0</v>
      </c>
      <c r="AR28" s="165">
        <f>$AR$27</f>
        <v>0</v>
      </c>
      <c r="AS28" s="165">
        <f t="shared" si="18"/>
        <v>0</v>
      </c>
      <c r="AT28" s="175">
        <f t="shared" si="19"/>
        <v>0</v>
      </c>
      <c r="AU28" s="54">
        <v>67</v>
      </c>
      <c r="AV28" s="165">
        <v>0</v>
      </c>
      <c r="AW28" s="53">
        <v>0</v>
      </c>
      <c r="AX28" s="54">
        <f>$AX$27</f>
        <v>0</v>
      </c>
      <c r="AY28" s="165">
        <f>$AY$27</f>
        <v>2981.4473849999995</v>
      </c>
      <c r="AZ28" s="165">
        <f t="shared" si="20"/>
        <v>2981.4473849999995</v>
      </c>
      <c r="BA28" s="175">
        <f t="shared" si="21"/>
        <v>0</v>
      </c>
      <c r="BB28" s="54">
        <v>1268259</v>
      </c>
      <c r="BC28" s="165">
        <v>50433</v>
      </c>
      <c r="BD28" s="53">
        <v>3.9765536850122886E-2</v>
      </c>
      <c r="BE28" s="54">
        <f>$BE$27</f>
        <v>0</v>
      </c>
      <c r="BF28" s="175">
        <f t="shared" si="22"/>
        <v>0</v>
      </c>
      <c r="BG28" s="128">
        <f t="shared" si="23"/>
        <v>0</v>
      </c>
      <c r="BH28" s="181">
        <v>10080011</v>
      </c>
      <c r="BI28" s="178">
        <f>SUM(BG17,BG39)</f>
        <v>941.89373534887591</v>
      </c>
    </row>
    <row r="29" spans="1:61" s="45" customFormat="1" x14ac:dyDescent="0.3">
      <c r="A29" s="54" t="s">
        <v>444</v>
      </c>
      <c r="B29" s="209" t="s">
        <v>395</v>
      </c>
      <c r="C29" s="209">
        <v>10080001</v>
      </c>
      <c r="D29" s="209" t="s">
        <v>220</v>
      </c>
      <c r="E29" s="53">
        <f>Input!I29</f>
        <v>0</v>
      </c>
      <c r="F29" s="110">
        <f t="shared" si="16"/>
        <v>0</v>
      </c>
      <c r="G29" s="54">
        <v>0.41</v>
      </c>
      <c r="H29" s="53">
        <f t="shared" si="1"/>
        <v>0</v>
      </c>
      <c r="I29" s="82"/>
      <c r="J29" s="94"/>
      <c r="L29" s="94"/>
      <c r="M29" s="94"/>
      <c r="N29" s="94"/>
      <c r="O29" s="94"/>
      <c r="P29" s="118"/>
      <c r="Q29" s="88"/>
      <c r="R29" s="54" t="s">
        <v>396</v>
      </c>
      <c r="S29" s="209">
        <v>10080014</v>
      </c>
      <c r="T29" s="209">
        <v>28205</v>
      </c>
      <c r="U29" s="209">
        <v>23951</v>
      </c>
      <c r="V29" s="53">
        <f t="shared" si="2"/>
        <v>0.84917567807126393</v>
      </c>
      <c r="W29" s="54">
        <f>Input!L29</f>
        <v>6122</v>
      </c>
      <c r="X29" s="53">
        <f t="shared" si="3"/>
        <v>5198.6535011522774</v>
      </c>
      <c r="Y29" s="236">
        <f>Input!M29</f>
        <v>225</v>
      </c>
      <c r="Z29" s="209">
        <f t="shared" si="4"/>
        <v>1169697.0377592624</v>
      </c>
      <c r="AA29" s="53">
        <f t="shared" si="5"/>
        <v>1310.7040156611413</v>
      </c>
      <c r="AB29" s="54">
        <f>Input!N29</f>
        <v>0.41</v>
      </c>
      <c r="AC29" s="53">
        <f t="shared" si="6"/>
        <v>537.38864642106785</v>
      </c>
      <c r="AJ29" s="116"/>
      <c r="AK29" s="162"/>
      <c r="AL29" s="54" t="s">
        <v>397</v>
      </c>
      <c r="AM29" s="165">
        <v>10080006</v>
      </c>
      <c r="AN29" s="165">
        <v>4804</v>
      </c>
      <c r="AO29" s="165">
        <v>0</v>
      </c>
      <c r="AP29" s="53">
        <v>0</v>
      </c>
      <c r="AQ29" s="54">
        <f t="shared" si="34"/>
        <v>0</v>
      </c>
      <c r="AR29" s="165">
        <f t="shared" ref="AR29:AR32" si="35">$AR$27</f>
        <v>0</v>
      </c>
      <c r="AS29" s="165">
        <f t="shared" si="18"/>
        <v>0</v>
      </c>
      <c r="AT29" s="175">
        <f t="shared" si="19"/>
        <v>0</v>
      </c>
      <c r="AU29" s="54">
        <v>67</v>
      </c>
      <c r="AV29" s="165">
        <v>0</v>
      </c>
      <c r="AW29" s="53">
        <v>0</v>
      </c>
      <c r="AX29" s="54">
        <f t="shared" ref="AX29:AX32" si="36">$AX$27</f>
        <v>0</v>
      </c>
      <c r="AY29" s="165">
        <f t="shared" ref="AY29:AY32" si="37">$AY$27</f>
        <v>2981.4473849999995</v>
      </c>
      <c r="AZ29" s="165">
        <f t="shared" si="20"/>
        <v>2981.4473849999995</v>
      </c>
      <c r="BA29" s="175">
        <f t="shared" si="21"/>
        <v>0</v>
      </c>
      <c r="BB29" s="54">
        <v>1268259</v>
      </c>
      <c r="BC29" s="165">
        <v>37315</v>
      </c>
      <c r="BD29" s="53">
        <v>2.9422223694056181E-2</v>
      </c>
      <c r="BE29" s="54">
        <f t="shared" ref="BE29:BE32" si="38">$BE$27</f>
        <v>0</v>
      </c>
      <c r="BF29" s="175">
        <f t="shared" si="22"/>
        <v>0</v>
      </c>
      <c r="BG29" s="128">
        <f t="shared" si="23"/>
        <v>0</v>
      </c>
      <c r="BH29" s="181">
        <v>10080012</v>
      </c>
      <c r="BI29" s="178">
        <f>BG40</f>
        <v>67.624074014018419</v>
      </c>
    </row>
    <row r="30" spans="1:61" s="45" customFormat="1" x14ac:dyDescent="0.3">
      <c r="A30" s="54" t="s">
        <v>449</v>
      </c>
      <c r="B30" s="209" t="s">
        <v>395</v>
      </c>
      <c r="C30" s="209">
        <v>10080001</v>
      </c>
      <c r="D30" s="209" t="s">
        <v>220</v>
      </c>
      <c r="E30" s="53">
        <f>Input!I30</f>
        <v>11500</v>
      </c>
      <c r="F30" s="110">
        <f t="shared" si="16"/>
        <v>12.886324999999999</v>
      </c>
      <c r="G30" s="54">
        <v>0.41</v>
      </c>
      <c r="H30" s="53">
        <f t="shared" si="1"/>
        <v>5.2833932499999996</v>
      </c>
      <c r="I30" s="82"/>
      <c r="J30" s="94"/>
      <c r="L30" s="94"/>
      <c r="M30" s="94"/>
      <c r="N30" s="94"/>
      <c r="O30" s="94"/>
      <c r="P30" s="118"/>
      <c r="Q30" s="88"/>
      <c r="R30" s="54" t="s">
        <v>398</v>
      </c>
      <c r="S30" s="209">
        <v>10080007</v>
      </c>
      <c r="T30" s="209">
        <v>8541</v>
      </c>
      <c r="U30" s="209">
        <v>7809</v>
      </c>
      <c r="V30" s="53">
        <f t="shared" si="2"/>
        <v>0.91429574991218832</v>
      </c>
      <c r="W30" s="54">
        <f>Input!L30</f>
        <v>467</v>
      </c>
      <c r="X30" s="53">
        <f t="shared" si="3"/>
        <v>426.97611520899193</v>
      </c>
      <c r="Y30" s="236">
        <f>Input!M30</f>
        <v>225</v>
      </c>
      <c r="Z30" s="209">
        <f t="shared" si="4"/>
        <v>96069.625922023188</v>
      </c>
      <c r="AA30" s="53">
        <f t="shared" si="5"/>
        <v>107.65081932692307</v>
      </c>
      <c r="AB30" s="54">
        <f>Input!N30</f>
        <v>0.41</v>
      </c>
      <c r="AC30" s="53">
        <f t="shared" si="6"/>
        <v>44.136835924038458</v>
      </c>
      <c r="AJ30" s="116"/>
      <c r="AK30" s="162"/>
      <c r="AL30" s="54" t="s">
        <v>397</v>
      </c>
      <c r="AM30" s="165">
        <v>10080007</v>
      </c>
      <c r="AN30" s="165">
        <v>4804</v>
      </c>
      <c r="AO30" s="165">
        <v>4781</v>
      </c>
      <c r="AP30" s="53">
        <v>0.99521232299999995</v>
      </c>
      <c r="AQ30" s="54">
        <f t="shared" si="34"/>
        <v>0</v>
      </c>
      <c r="AR30" s="165">
        <f t="shared" si="35"/>
        <v>0</v>
      </c>
      <c r="AS30" s="165">
        <f t="shared" si="18"/>
        <v>0</v>
      </c>
      <c r="AT30" s="175">
        <f t="shared" si="19"/>
        <v>0</v>
      </c>
      <c r="AU30" s="54">
        <v>67</v>
      </c>
      <c r="AV30" s="165">
        <v>67</v>
      </c>
      <c r="AW30" s="53">
        <v>1</v>
      </c>
      <c r="AX30" s="54">
        <f t="shared" si="36"/>
        <v>0</v>
      </c>
      <c r="AY30" s="165">
        <f t="shared" si="37"/>
        <v>2981.4473849999995</v>
      </c>
      <c r="AZ30" s="165">
        <f t="shared" si="20"/>
        <v>2981.4473849999995</v>
      </c>
      <c r="BA30" s="175">
        <f t="shared" si="21"/>
        <v>2981.4473849999995</v>
      </c>
      <c r="BB30" s="54">
        <v>1268259</v>
      </c>
      <c r="BC30" s="165">
        <v>1151940</v>
      </c>
      <c r="BD30" s="53">
        <v>0.90828450655583759</v>
      </c>
      <c r="BE30" s="54">
        <f t="shared" si="38"/>
        <v>0</v>
      </c>
      <c r="BF30" s="175">
        <f t="shared" si="22"/>
        <v>0</v>
      </c>
      <c r="BG30" s="128">
        <f t="shared" si="23"/>
        <v>2981.4473849999995</v>
      </c>
      <c r="BH30" s="181">
        <v>10080013</v>
      </c>
      <c r="BI30" s="178">
        <f>BG41</f>
        <v>1.2318989758285002</v>
      </c>
    </row>
    <row r="31" spans="1:61" s="45" customFormat="1" ht="15" thickBot="1" x14ac:dyDescent="0.35">
      <c r="A31" s="54" t="s">
        <v>454</v>
      </c>
      <c r="B31" s="209" t="s">
        <v>395</v>
      </c>
      <c r="C31" s="209">
        <v>10080001</v>
      </c>
      <c r="D31" s="209" t="s">
        <v>220</v>
      </c>
      <c r="E31" s="53">
        <f>Input!I31</f>
        <v>0</v>
      </c>
      <c r="F31" s="110">
        <f t="shared" si="16"/>
        <v>0</v>
      </c>
      <c r="G31" s="54">
        <v>0.41</v>
      </c>
      <c r="H31" s="53">
        <f t="shared" si="1"/>
        <v>0</v>
      </c>
      <c r="I31" s="82"/>
      <c r="J31" s="94"/>
      <c r="L31" s="94"/>
      <c r="M31" s="94"/>
      <c r="N31" s="94"/>
      <c r="O31" s="94"/>
      <c r="P31" s="118"/>
      <c r="Q31" s="88"/>
      <c r="R31" s="52" t="s">
        <v>398</v>
      </c>
      <c r="S31" s="51">
        <v>10080008</v>
      </c>
      <c r="T31" s="51">
        <v>8541</v>
      </c>
      <c r="U31" s="51">
        <v>732</v>
      </c>
      <c r="V31" s="95">
        <f t="shared" si="2"/>
        <v>8.5704250087811726E-2</v>
      </c>
      <c r="W31" s="52">
        <f>Input!L31</f>
        <v>467</v>
      </c>
      <c r="X31" s="95">
        <f t="shared" si="3"/>
        <v>40.023884791008079</v>
      </c>
      <c r="Y31" s="314">
        <f>Input!M31</f>
        <v>225</v>
      </c>
      <c r="Z31" s="210">
        <f t="shared" si="4"/>
        <v>9005.3740779768177</v>
      </c>
      <c r="AA31" s="63">
        <f t="shared" si="5"/>
        <v>10.090971923076923</v>
      </c>
      <c r="AB31" s="62">
        <f>Input!N31</f>
        <v>0.41</v>
      </c>
      <c r="AC31" s="63">
        <f>AA31*AB31</f>
        <v>4.1372984884615382</v>
      </c>
      <c r="AJ31" s="116"/>
      <c r="AK31" s="162"/>
      <c r="AL31" s="54" t="s">
        <v>397</v>
      </c>
      <c r="AM31" s="165">
        <v>10080008</v>
      </c>
      <c r="AN31" s="165">
        <v>4804</v>
      </c>
      <c r="AO31" s="165">
        <v>0</v>
      </c>
      <c r="AP31" s="53">
        <v>0</v>
      </c>
      <c r="AQ31" s="54">
        <f t="shared" si="34"/>
        <v>0</v>
      </c>
      <c r="AR31" s="165">
        <f t="shared" si="35"/>
        <v>0</v>
      </c>
      <c r="AS31" s="165">
        <f t="shared" si="18"/>
        <v>0</v>
      </c>
      <c r="AT31" s="175">
        <f t="shared" si="19"/>
        <v>0</v>
      </c>
      <c r="AU31" s="54">
        <v>67</v>
      </c>
      <c r="AV31" s="165">
        <v>0</v>
      </c>
      <c r="AW31" s="53">
        <v>0</v>
      </c>
      <c r="AX31" s="54">
        <f t="shared" si="36"/>
        <v>0</v>
      </c>
      <c r="AY31" s="165">
        <f t="shared" si="37"/>
        <v>2981.4473849999995</v>
      </c>
      <c r="AZ31" s="165">
        <f t="shared" si="20"/>
        <v>2981.4473849999995</v>
      </c>
      <c r="BA31" s="175">
        <f t="shared" si="21"/>
        <v>0</v>
      </c>
      <c r="BB31" s="54">
        <v>1268259</v>
      </c>
      <c r="BC31" s="165">
        <v>6635</v>
      </c>
      <c r="BD31" s="53">
        <v>5.2315812464173326E-3</v>
      </c>
      <c r="BE31" s="54">
        <f t="shared" si="38"/>
        <v>0</v>
      </c>
      <c r="BF31" s="175">
        <f t="shared" si="22"/>
        <v>0</v>
      </c>
      <c r="BG31" s="128">
        <f t="shared" si="23"/>
        <v>0</v>
      </c>
      <c r="BH31" s="183">
        <v>10080014</v>
      </c>
      <c r="BI31" s="179">
        <f>SUM(BG18,BG42)</f>
        <v>9748.4977629188452</v>
      </c>
    </row>
    <row r="32" spans="1:61" s="45" customFormat="1" ht="22.2" thickTop="1" thickBot="1" x14ac:dyDescent="0.45">
      <c r="A32" s="54" t="s">
        <v>455</v>
      </c>
      <c r="B32" s="209" t="s">
        <v>395</v>
      </c>
      <c r="C32" s="209">
        <v>10080001</v>
      </c>
      <c r="D32" s="209" t="s">
        <v>220</v>
      </c>
      <c r="E32" s="53">
        <f>Input!I32</f>
        <v>0</v>
      </c>
      <c r="F32" s="110">
        <f t="shared" si="16"/>
        <v>0</v>
      </c>
      <c r="G32" s="54">
        <v>0.41</v>
      </c>
      <c r="H32" s="53">
        <f t="shared" si="1"/>
        <v>0</v>
      </c>
      <c r="I32" s="82"/>
      <c r="J32" s="94"/>
      <c r="L32" s="94"/>
      <c r="M32" s="94"/>
      <c r="N32" s="94"/>
      <c r="O32" s="94"/>
      <c r="P32" s="118"/>
      <c r="Q32" s="88"/>
      <c r="R32" s="727" t="s">
        <v>671</v>
      </c>
      <c r="S32" s="728"/>
      <c r="T32" s="728"/>
      <c r="U32" s="728"/>
      <c r="V32" s="728"/>
      <c r="W32" s="728"/>
      <c r="X32" s="728"/>
      <c r="Y32" s="729"/>
      <c r="Z32" s="729"/>
      <c r="AA32" s="729"/>
      <c r="AB32" s="729"/>
      <c r="AC32" s="729"/>
      <c r="AD32" s="729"/>
      <c r="AE32" s="729"/>
      <c r="AF32" s="730"/>
      <c r="AJ32" s="116"/>
      <c r="AK32" s="162"/>
      <c r="AL32" s="54" t="s">
        <v>397</v>
      </c>
      <c r="AM32" s="165">
        <v>10080009</v>
      </c>
      <c r="AN32" s="165">
        <v>4804</v>
      </c>
      <c r="AO32" s="165">
        <v>0</v>
      </c>
      <c r="AP32" s="53">
        <v>0</v>
      </c>
      <c r="AQ32" s="54">
        <f t="shared" si="34"/>
        <v>0</v>
      </c>
      <c r="AR32" s="165">
        <f t="shared" si="35"/>
        <v>0</v>
      </c>
      <c r="AS32" s="165">
        <f t="shared" si="18"/>
        <v>0</v>
      </c>
      <c r="AT32" s="175">
        <f t="shared" si="19"/>
        <v>0</v>
      </c>
      <c r="AU32" s="54">
        <v>67</v>
      </c>
      <c r="AV32" s="165">
        <v>0</v>
      </c>
      <c r="AW32" s="53">
        <v>0</v>
      </c>
      <c r="AX32" s="54">
        <f t="shared" si="36"/>
        <v>0</v>
      </c>
      <c r="AY32" s="165">
        <f t="shared" si="37"/>
        <v>2981.4473849999995</v>
      </c>
      <c r="AZ32" s="165">
        <f t="shared" si="20"/>
        <v>2981.4473849999995</v>
      </c>
      <c r="BA32" s="175">
        <f t="shared" si="21"/>
        <v>0</v>
      </c>
      <c r="BB32" s="54">
        <v>1268259</v>
      </c>
      <c r="BC32" s="165">
        <v>21293</v>
      </c>
      <c r="BD32" s="53">
        <v>1.6789157419738396E-2</v>
      </c>
      <c r="BE32" s="54">
        <f t="shared" si="38"/>
        <v>0</v>
      </c>
      <c r="BF32" s="175">
        <f t="shared" si="22"/>
        <v>0</v>
      </c>
      <c r="BG32" s="110">
        <f t="shared" si="23"/>
        <v>0</v>
      </c>
    </row>
    <row r="33" spans="1:59" s="116" customFormat="1" ht="34.950000000000003" customHeight="1" thickTop="1" x14ac:dyDescent="0.3">
      <c r="A33" s="54" t="s">
        <v>456</v>
      </c>
      <c r="B33" s="209" t="s">
        <v>395</v>
      </c>
      <c r="C33" s="209">
        <v>10080001</v>
      </c>
      <c r="D33" s="209" t="s">
        <v>220</v>
      </c>
      <c r="E33" s="53">
        <f>Input!I33</f>
        <v>0</v>
      </c>
      <c r="F33" s="110">
        <f t="shared" si="16"/>
        <v>0</v>
      </c>
      <c r="G33" s="54">
        <v>0.41</v>
      </c>
      <c r="H33" s="53">
        <f t="shared" si="1"/>
        <v>0</v>
      </c>
      <c r="I33" s="82"/>
      <c r="J33" s="94"/>
      <c r="L33" s="94"/>
      <c r="M33" s="94"/>
      <c r="N33" s="94"/>
      <c r="O33" s="94"/>
      <c r="P33" s="118"/>
      <c r="Q33" s="88"/>
      <c r="R33" s="712" t="s">
        <v>1160</v>
      </c>
      <c r="S33" s="713"/>
      <c r="T33" s="713"/>
      <c r="U33" s="713"/>
      <c r="V33" s="714"/>
      <c r="W33" s="681" t="s">
        <v>1161</v>
      </c>
      <c r="X33" s="683"/>
      <c r="Y33" s="681" t="s">
        <v>1162</v>
      </c>
      <c r="Z33" s="682"/>
      <c r="AA33" s="683"/>
      <c r="AB33" s="712" t="s">
        <v>1163</v>
      </c>
      <c r="AC33" s="713"/>
      <c r="AD33" s="724"/>
      <c r="AE33" s="725" t="s">
        <v>1170</v>
      </c>
      <c r="AF33" s="726"/>
      <c r="AK33" s="162"/>
      <c r="AL33" s="54" t="s">
        <v>396</v>
      </c>
      <c r="AM33" s="165">
        <v>10020007</v>
      </c>
      <c r="AN33" s="165">
        <v>28205</v>
      </c>
      <c r="AO33" s="165">
        <v>0</v>
      </c>
      <c r="AP33" s="53">
        <v>0</v>
      </c>
      <c r="AQ33" s="54">
        <f>BF8</f>
        <v>15.687700000000001</v>
      </c>
      <c r="AR33" s="165">
        <f>BI8</f>
        <v>6.6999999999999993</v>
      </c>
      <c r="AS33" s="165">
        <f t="shared" si="18"/>
        <v>22.387700000000002</v>
      </c>
      <c r="AT33" s="175">
        <f t="shared" si="19"/>
        <v>0</v>
      </c>
      <c r="AU33" s="54">
        <v>151</v>
      </c>
      <c r="AV33" s="165">
        <v>0</v>
      </c>
      <c r="AW33" s="53">
        <v>0</v>
      </c>
      <c r="AX33" s="54">
        <f>BG8</f>
        <v>0</v>
      </c>
      <c r="AY33" s="165">
        <f>BH8</f>
        <v>10130.332274999999</v>
      </c>
      <c r="AZ33" s="165">
        <f t="shared" si="20"/>
        <v>10130.332274999999</v>
      </c>
      <c r="BA33" s="175">
        <f t="shared" si="21"/>
        <v>0</v>
      </c>
      <c r="BB33" s="54">
        <v>4426838</v>
      </c>
      <c r="BC33" s="165">
        <v>177414</v>
      </c>
      <c r="BD33" s="53">
        <v>4.0076912685758997E-2</v>
      </c>
      <c r="BE33" s="54">
        <f>BJ8</f>
        <v>0</v>
      </c>
      <c r="BF33" s="175">
        <f t="shared" si="22"/>
        <v>0</v>
      </c>
      <c r="BG33" s="110">
        <f t="shared" si="23"/>
        <v>0</v>
      </c>
    </row>
    <row r="34" spans="1:59" s="45" customFormat="1" ht="28.8" x14ac:dyDescent="0.3">
      <c r="A34" s="54" t="s">
        <v>417</v>
      </c>
      <c r="B34" s="209" t="s">
        <v>395</v>
      </c>
      <c r="C34" s="209">
        <v>10080003</v>
      </c>
      <c r="D34" s="209" t="s">
        <v>220</v>
      </c>
      <c r="E34" s="53">
        <f>Input!I34</f>
        <v>125000</v>
      </c>
      <c r="F34" s="110">
        <f t="shared" si="16"/>
        <v>140.06874999999999</v>
      </c>
      <c r="G34" s="54">
        <v>0.41</v>
      </c>
      <c r="H34" s="53">
        <f t="shared" si="1"/>
        <v>57.428187499999993</v>
      </c>
      <c r="I34" s="82"/>
      <c r="J34" s="94"/>
      <c r="L34" s="94"/>
      <c r="M34" s="94"/>
      <c r="N34" s="94"/>
      <c r="O34" s="94"/>
      <c r="P34" s="118"/>
      <c r="Q34" s="88"/>
      <c r="R34" s="105" t="s">
        <v>681</v>
      </c>
      <c r="S34" s="117" t="s">
        <v>7</v>
      </c>
      <c r="T34" s="113" t="s">
        <v>684</v>
      </c>
      <c r="U34" s="113" t="s">
        <v>685</v>
      </c>
      <c r="V34" s="119" t="s">
        <v>665</v>
      </c>
      <c r="W34" s="229" t="s">
        <v>686</v>
      </c>
      <c r="X34" s="120" t="s">
        <v>687</v>
      </c>
      <c r="Y34" s="229" t="s">
        <v>688</v>
      </c>
      <c r="Z34" s="113" t="s">
        <v>689</v>
      </c>
      <c r="AA34" s="120" t="s">
        <v>690</v>
      </c>
      <c r="AB34" s="125" t="s">
        <v>691</v>
      </c>
      <c r="AC34" s="113" t="s">
        <v>692</v>
      </c>
      <c r="AD34" s="123" t="s">
        <v>693</v>
      </c>
      <c r="AE34" s="202" t="s">
        <v>7</v>
      </c>
      <c r="AF34" s="177" t="s">
        <v>669</v>
      </c>
      <c r="AJ34" s="116"/>
      <c r="AK34" s="162"/>
      <c r="AL34" s="54" t="s">
        <v>396</v>
      </c>
      <c r="AM34" s="165">
        <v>10020008</v>
      </c>
      <c r="AN34" s="165">
        <v>28205</v>
      </c>
      <c r="AO34" s="165">
        <v>0</v>
      </c>
      <c r="AP34" s="53">
        <v>0</v>
      </c>
      <c r="AQ34" s="54">
        <f>$AQ$33</f>
        <v>15.687700000000001</v>
      </c>
      <c r="AR34" s="165">
        <f>$AR$33</f>
        <v>6.6999999999999993</v>
      </c>
      <c r="AS34" s="165">
        <f t="shared" si="18"/>
        <v>22.387700000000002</v>
      </c>
      <c r="AT34" s="175">
        <f t="shared" si="19"/>
        <v>0</v>
      </c>
      <c r="AU34" s="54">
        <v>151</v>
      </c>
      <c r="AV34" s="165">
        <v>0</v>
      </c>
      <c r="AW34" s="53">
        <v>0</v>
      </c>
      <c r="AX34" s="54">
        <f>$AX$33</f>
        <v>0</v>
      </c>
      <c r="AY34" s="165">
        <f>$AY$33</f>
        <v>10130.332274999999</v>
      </c>
      <c r="AZ34" s="165">
        <f t="shared" si="20"/>
        <v>10130.332274999999</v>
      </c>
      <c r="BA34" s="175">
        <f t="shared" si="21"/>
        <v>0</v>
      </c>
      <c r="BB34" s="54">
        <v>4426838</v>
      </c>
      <c r="BC34" s="165">
        <v>38688</v>
      </c>
      <c r="BD34" s="53">
        <v>8.7394207784427629E-3</v>
      </c>
      <c r="BE34" s="54">
        <f>$BE$33</f>
        <v>0</v>
      </c>
      <c r="BF34" s="175">
        <f t="shared" si="22"/>
        <v>0</v>
      </c>
      <c r="BG34" s="110">
        <f t="shared" si="23"/>
        <v>0</v>
      </c>
    </row>
    <row r="35" spans="1:59" s="45" customFormat="1" x14ac:dyDescent="0.3">
      <c r="A35" s="54" t="s">
        <v>421</v>
      </c>
      <c r="B35" s="209" t="s">
        <v>395</v>
      </c>
      <c r="C35" s="209">
        <v>10080003</v>
      </c>
      <c r="D35" s="209" t="s">
        <v>220</v>
      </c>
      <c r="E35" s="53">
        <f>Input!I35</f>
        <v>0</v>
      </c>
      <c r="F35" s="110">
        <f t="shared" si="16"/>
        <v>0</v>
      </c>
      <c r="G35" s="54">
        <v>0.41</v>
      </c>
      <c r="H35" s="53">
        <f t="shared" si="1"/>
        <v>0</v>
      </c>
      <c r="I35" s="82"/>
      <c r="J35" s="94"/>
      <c r="L35" s="94"/>
      <c r="M35" s="94"/>
      <c r="N35" s="94"/>
      <c r="O35" s="94"/>
      <c r="P35" s="118"/>
      <c r="Q35" s="88"/>
      <c r="R35" s="57" t="s">
        <v>682</v>
      </c>
      <c r="S35" s="165">
        <v>17040105</v>
      </c>
      <c r="T35" s="114">
        <v>8537</v>
      </c>
      <c r="U35" s="114">
        <v>8537</v>
      </c>
      <c r="V35" s="53">
        <f>U35/T35</f>
        <v>1</v>
      </c>
      <c r="W35" s="57">
        <f>Input!N65</f>
        <v>800000</v>
      </c>
      <c r="X35" s="53">
        <f>W35*V35</f>
        <v>800000</v>
      </c>
      <c r="Y35" s="57">
        <f>Input!O65</f>
        <v>1</v>
      </c>
      <c r="Z35" s="67">
        <f>Y35*X35</f>
        <v>800000</v>
      </c>
      <c r="AA35" s="53">
        <f>(Z35/1000000)*1120.55</f>
        <v>896.44</v>
      </c>
      <c r="AB35" s="57">
        <v>11276</v>
      </c>
      <c r="AC35" s="209">
        <f>(LN(AB35/U35))/10</f>
        <v>2.7826691522369683E-2</v>
      </c>
      <c r="AD35" s="214">
        <f>AA35*EXP(AC35*10)</f>
        <v>1184.0526461286167</v>
      </c>
      <c r="AE35" s="304">
        <v>17040101</v>
      </c>
      <c r="AF35" s="178">
        <f>AD36</f>
        <v>60.756050491711981</v>
      </c>
      <c r="AJ35" s="116"/>
      <c r="AK35" s="162"/>
      <c r="AL35" s="54" t="s">
        <v>396</v>
      </c>
      <c r="AM35" s="165">
        <v>10070001</v>
      </c>
      <c r="AN35" s="165">
        <v>28205</v>
      </c>
      <c r="AO35" s="165">
        <v>292</v>
      </c>
      <c r="AP35" s="53">
        <v>1.0352774E-2</v>
      </c>
      <c r="AQ35" s="54">
        <f t="shared" ref="AQ35:AQ42" si="39">$AQ$33</f>
        <v>15.687700000000001</v>
      </c>
      <c r="AR35" s="165">
        <f t="shared" ref="AR35:AR42" si="40">$AR$33</f>
        <v>6.6999999999999993</v>
      </c>
      <c r="AS35" s="165">
        <f t="shared" si="18"/>
        <v>22.387700000000002</v>
      </c>
      <c r="AT35" s="175">
        <f t="shared" si="19"/>
        <v>0.23177479847980004</v>
      </c>
      <c r="AU35" s="54">
        <v>151</v>
      </c>
      <c r="AV35" s="165">
        <v>0</v>
      </c>
      <c r="AW35" s="53">
        <v>0</v>
      </c>
      <c r="AX35" s="54">
        <f t="shared" ref="AX35:AX42" si="41">$AX$33</f>
        <v>0</v>
      </c>
      <c r="AY35" s="165">
        <f t="shared" ref="AY35:AY42" si="42">$AY$33</f>
        <v>10130.332274999999</v>
      </c>
      <c r="AZ35" s="165">
        <f t="shared" si="20"/>
        <v>10130.332274999999</v>
      </c>
      <c r="BA35" s="175">
        <f t="shared" si="21"/>
        <v>0</v>
      </c>
      <c r="BB35" s="54">
        <v>4426838</v>
      </c>
      <c r="BC35" s="165">
        <v>1062318</v>
      </c>
      <c r="BD35" s="53">
        <v>0.23997218782345323</v>
      </c>
      <c r="BE35" s="54">
        <f t="shared" ref="BE35:BE42" si="43">$BE$33</f>
        <v>0</v>
      </c>
      <c r="BF35" s="175">
        <f t="shared" si="22"/>
        <v>0</v>
      </c>
      <c r="BG35" s="110">
        <f t="shared" si="23"/>
        <v>0.23177479847980004</v>
      </c>
    </row>
    <row r="36" spans="1:59" s="45" customFormat="1" x14ac:dyDescent="0.3">
      <c r="A36" s="54" t="s">
        <v>422</v>
      </c>
      <c r="B36" s="209" t="s">
        <v>395</v>
      </c>
      <c r="C36" s="209">
        <v>10080003</v>
      </c>
      <c r="D36" s="209" t="s">
        <v>210</v>
      </c>
      <c r="E36" s="53">
        <f>Input!I36</f>
        <v>2000000</v>
      </c>
      <c r="F36" s="110">
        <f t="shared" si="16"/>
        <v>2241.1</v>
      </c>
      <c r="G36" s="54">
        <v>0.41</v>
      </c>
      <c r="H36" s="53">
        <f t="shared" si="1"/>
        <v>918.85099999999989</v>
      </c>
      <c r="I36" s="82"/>
      <c r="J36" s="94"/>
      <c r="L36" s="94"/>
      <c r="M36" s="94"/>
      <c r="N36" s="94"/>
      <c r="O36" s="94"/>
      <c r="P36" s="118"/>
      <c r="Q36" s="88"/>
      <c r="R36" s="57" t="s">
        <v>683</v>
      </c>
      <c r="S36" s="165">
        <v>17040101</v>
      </c>
      <c r="T36" s="114">
        <v>19124</v>
      </c>
      <c r="U36" s="114">
        <v>1402</v>
      </c>
      <c r="V36" s="53">
        <f t="shared" ref="V36:V42" si="44">U36/T36</f>
        <v>7.3311022798577707E-2</v>
      </c>
      <c r="W36" s="57">
        <f>Input!N66</f>
        <v>1441000</v>
      </c>
      <c r="X36" s="53">
        <f t="shared" ref="X36:X42" si="45">W36*V36</f>
        <v>105641.18385275047</v>
      </c>
      <c r="Y36" s="57">
        <f>Input!O66</f>
        <v>0.47</v>
      </c>
      <c r="Z36" s="67">
        <f t="shared" ref="Z36:Z42" si="46">Y36*X36</f>
        <v>49651.356410792723</v>
      </c>
      <c r="AA36" s="53">
        <f t="shared" ref="AA36:AA42" si="47">(Z36/1000000)*1120.55</f>
        <v>55.636827426113783</v>
      </c>
      <c r="AB36" s="57">
        <v>1531</v>
      </c>
      <c r="AC36" s="209">
        <f t="shared" ref="AC36:AC42" si="48">(LN(AB36/U36))/10</f>
        <v>8.8021328063148368E-3</v>
      </c>
      <c r="AD36" s="214">
        <f t="shared" ref="AD36:AD42" si="49">AA36*EXP(AC36*10)</f>
        <v>60.756050491711981</v>
      </c>
      <c r="AE36" s="181">
        <v>17040102</v>
      </c>
      <c r="AF36" s="178">
        <f>AD37</f>
        <v>11.944853819729135</v>
      </c>
      <c r="AJ36" s="116"/>
      <c r="AK36" s="162"/>
      <c r="AL36" s="54" t="s">
        <v>396</v>
      </c>
      <c r="AM36" s="165">
        <v>10070006</v>
      </c>
      <c r="AN36" s="165">
        <v>28205</v>
      </c>
      <c r="AO36" s="165">
        <v>802</v>
      </c>
      <c r="AP36" s="53">
        <v>2.8434675E-2</v>
      </c>
      <c r="AQ36" s="54">
        <f t="shared" si="39"/>
        <v>15.687700000000001</v>
      </c>
      <c r="AR36" s="165">
        <f t="shared" si="40"/>
        <v>6.6999999999999993</v>
      </c>
      <c r="AS36" s="165">
        <f t="shared" si="18"/>
        <v>22.387700000000002</v>
      </c>
      <c r="AT36" s="175">
        <f t="shared" si="19"/>
        <v>0.63658697349750004</v>
      </c>
      <c r="AU36" s="54">
        <v>151</v>
      </c>
      <c r="AV36" s="165">
        <v>18</v>
      </c>
      <c r="AW36" s="53">
        <v>0.11920529801324503</v>
      </c>
      <c r="AX36" s="54">
        <f t="shared" si="41"/>
        <v>0</v>
      </c>
      <c r="AY36" s="165">
        <f t="shared" si="42"/>
        <v>10130.332274999999</v>
      </c>
      <c r="AZ36" s="165">
        <f t="shared" si="20"/>
        <v>10130.332274999999</v>
      </c>
      <c r="BA36" s="175">
        <f t="shared" si="21"/>
        <v>1207.5892778145694</v>
      </c>
      <c r="BB36" s="54">
        <v>4426838</v>
      </c>
      <c r="BC36" s="165">
        <v>798877</v>
      </c>
      <c r="BD36" s="53">
        <v>0.18046221704973167</v>
      </c>
      <c r="BE36" s="54">
        <f t="shared" si="43"/>
        <v>0</v>
      </c>
      <c r="BF36" s="175">
        <f t="shared" si="22"/>
        <v>0</v>
      </c>
      <c r="BG36" s="110">
        <f t="shared" si="23"/>
        <v>1208.2258647880669</v>
      </c>
    </row>
    <row r="37" spans="1:59" s="45" customFormat="1" x14ac:dyDescent="0.3">
      <c r="A37" s="54" t="s">
        <v>431</v>
      </c>
      <c r="B37" s="209" t="s">
        <v>395</v>
      </c>
      <c r="C37" s="209">
        <v>10080003</v>
      </c>
      <c r="D37" s="209" t="s">
        <v>220</v>
      </c>
      <c r="E37" s="53">
        <f>Input!I37</f>
        <v>5500</v>
      </c>
      <c r="F37" s="110">
        <f t="shared" si="16"/>
        <v>6.1630249999999993</v>
      </c>
      <c r="G37" s="54">
        <v>0.41</v>
      </c>
      <c r="H37" s="53">
        <f t="shared" si="1"/>
        <v>2.5268402499999998</v>
      </c>
      <c r="I37" s="82"/>
      <c r="J37" s="94"/>
      <c r="L37" s="94"/>
      <c r="M37" s="94"/>
      <c r="N37" s="94"/>
      <c r="O37" s="94"/>
      <c r="P37" s="118"/>
      <c r="Q37" s="88"/>
      <c r="R37" s="57" t="s">
        <v>683</v>
      </c>
      <c r="S37" s="165">
        <v>17040102</v>
      </c>
      <c r="T37" s="114">
        <v>19124</v>
      </c>
      <c r="U37" s="114">
        <v>252</v>
      </c>
      <c r="V37" s="53">
        <f t="shared" si="44"/>
        <v>1.3177159590043924E-2</v>
      </c>
      <c r="W37" s="57">
        <f>Input!N67</f>
        <v>1441000</v>
      </c>
      <c r="X37" s="53">
        <f t="shared" si="45"/>
        <v>18988.286969253295</v>
      </c>
      <c r="Y37" s="57">
        <f>Input!O67</f>
        <v>0.47</v>
      </c>
      <c r="Z37" s="67">
        <f t="shared" si="46"/>
        <v>8924.4948755490477</v>
      </c>
      <c r="AA37" s="53">
        <f t="shared" si="47"/>
        <v>10.000342732796485</v>
      </c>
      <c r="AB37" s="57">
        <v>301</v>
      </c>
      <c r="AC37" s="209">
        <f t="shared" si="48"/>
        <v>1.7768117723745241E-2</v>
      </c>
      <c r="AD37" s="214">
        <f t="shared" si="49"/>
        <v>11.944853819729135</v>
      </c>
      <c r="AE37" s="181">
        <v>17040103</v>
      </c>
      <c r="AF37" s="178">
        <f>AD42</f>
        <v>800.4639415207854</v>
      </c>
      <c r="AJ37" s="116"/>
      <c r="AK37" s="162"/>
      <c r="AL37" s="54" t="s">
        <v>396</v>
      </c>
      <c r="AM37" s="165">
        <v>10080007</v>
      </c>
      <c r="AN37" s="165">
        <v>28205</v>
      </c>
      <c r="AO37" s="165">
        <v>43</v>
      </c>
      <c r="AP37" s="53">
        <v>1.524552E-3</v>
      </c>
      <c r="AQ37" s="54">
        <f t="shared" si="39"/>
        <v>15.687700000000001</v>
      </c>
      <c r="AR37" s="165">
        <f t="shared" si="40"/>
        <v>6.6999999999999993</v>
      </c>
      <c r="AS37" s="165">
        <f t="shared" si="18"/>
        <v>22.387700000000002</v>
      </c>
      <c r="AT37" s="175">
        <f t="shared" si="19"/>
        <v>3.4131212810400005E-2</v>
      </c>
      <c r="AU37" s="54">
        <v>151</v>
      </c>
      <c r="AV37" s="165">
        <v>16</v>
      </c>
      <c r="AW37" s="53">
        <v>0.10596026490066225</v>
      </c>
      <c r="AX37" s="54">
        <f t="shared" si="41"/>
        <v>0</v>
      </c>
      <c r="AY37" s="165">
        <f t="shared" si="42"/>
        <v>10130.332274999999</v>
      </c>
      <c r="AZ37" s="165">
        <f t="shared" si="20"/>
        <v>10130.332274999999</v>
      </c>
      <c r="BA37" s="175">
        <f t="shared" si="21"/>
        <v>1073.4126913907282</v>
      </c>
      <c r="BB37" s="54">
        <v>4426838</v>
      </c>
      <c r="BC37" s="165">
        <v>137052</v>
      </c>
      <c r="BD37" s="53">
        <v>3.0959343892864387E-2</v>
      </c>
      <c r="BE37" s="54">
        <f t="shared" si="43"/>
        <v>0</v>
      </c>
      <c r="BF37" s="175">
        <f t="shared" si="22"/>
        <v>0</v>
      </c>
      <c r="BG37" s="110">
        <f t="shared" si="23"/>
        <v>1073.4468226035387</v>
      </c>
    </row>
    <row r="38" spans="1:59" s="45" customFormat="1" x14ac:dyDescent="0.3">
      <c r="A38" s="54" t="s">
        <v>429</v>
      </c>
      <c r="B38" s="209" t="s">
        <v>395</v>
      </c>
      <c r="C38" s="209">
        <v>10080005</v>
      </c>
      <c r="D38" s="209" t="s">
        <v>220</v>
      </c>
      <c r="E38" s="53">
        <f>Input!I38</f>
        <v>1918</v>
      </c>
      <c r="F38" s="110">
        <f t="shared" si="16"/>
        <v>2.1492149</v>
      </c>
      <c r="G38" s="54">
        <v>0.41</v>
      </c>
      <c r="H38" s="53">
        <f t="shared" si="1"/>
        <v>0.88117810899999993</v>
      </c>
      <c r="I38" s="82"/>
      <c r="J38" s="94"/>
      <c r="L38" s="94"/>
      <c r="M38" s="94"/>
      <c r="N38" s="94"/>
      <c r="O38" s="94"/>
      <c r="P38" s="118"/>
      <c r="Q38" s="88"/>
      <c r="R38" s="57" t="s">
        <v>683</v>
      </c>
      <c r="S38" s="165">
        <v>17040104</v>
      </c>
      <c r="T38" s="114">
        <v>19124</v>
      </c>
      <c r="U38" s="114">
        <v>141</v>
      </c>
      <c r="V38" s="53">
        <f t="shared" si="44"/>
        <v>7.3729345325245768E-3</v>
      </c>
      <c r="W38" s="57">
        <f>Input!N68</f>
        <v>1441000</v>
      </c>
      <c r="X38" s="53">
        <f t="shared" si="45"/>
        <v>10624.398661367915</v>
      </c>
      <c r="Y38" s="57">
        <f>Input!O68</f>
        <v>0.47</v>
      </c>
      <c r="Z38" s="67">
        <f t="shared" si="46"/>
        <v>4993.46737084292</v>
      </c>
      <c r="AA38" s="53">
        <f t="shared" si="47"/>
        <v>5.5954298623980341</v>
      </c>
      <c r="AB38" s="57">
        <v>230</v>
      </c>
      <c r="AC38" s="209">
        <f t="shared" si="48"/>
        <v>4.8931941854502704E-2</v>
      </c>
      <c r="AD38" s="214">
        <f t="shared" si="49"/>
        <v>9.1272969386634593</v>
      </c>
      <c r="AE38" s="181">
        <v>17040104</v>
      </c>
      <c r="AF38" s="178">
        <f>AD38</f>
        <v>9.1272969386634593</v>
      </c>
      <c r="AJ38" s="116"/>
      <c r="AK38" s="162"/>
      <c r="AL38" s="54" t="s">
        <v>396</v>
      </c>
      <c r="AM38" s="165">
        <v>10080009</v>
      </c>
      <c r="AN38" s="165">
        <v>28205</v>
      </c>
      <c r="AO38" s="165">
        <v>746</v>
      </c>
      <c r="AP38" s="53">
        <v>2.6449211E-2</v>
      </c>
      <c r="AQ38" s="54">
        <f t="shared" si="39"/>
        <v>15.687700000000001</v>
      </c>
      <c r="AR38" s="165">
        <f t="shared" si="40"/>
        <v>6.6999999999999993</v>
      </c>
      <c r="AS38" s="165">
        <f t="shared" si="18"/>
        <v>22.387700000000002</v>
      </c>
      <c r="AT38" s="175">
        <f t="shared" si="19"/>
        <v>0.59213700110470002</v>
      </c>
      <c r="AU38" s="54">
        <v>151</v>
      </c>
      <c r="AV38" s="165">
        <v>4</v>
      </c>
      <c r="AW38" s="53">
        <v>2.6490066225165563E-2</v>
      </c>
      <c r="AX38" s="54">
        <f t="shared" si="41"/>
        <v>0</v>
      </c>
      <c r="AY38" s="165">
        <f t="shared" si="42"/>
        <v>10130.332274999999</v>
      </c>
      <c r="AZ38" s="165">
        <f t="shared" si="20"/>
        <v>10130.332274999999</v>
      </c>
      <c r="BA38" s="175">
        <f t="shared" si="21"/>
        <v>268.35317284768206</v>
      </c>
      <c r="BB38" s="54">
        <v>4426838</v>
      </c>
      <c r="BC38" s="165">
        <v>563521</v>
      </c>
      <c r="BD38" s="53">
        <v>0.1272965037347199</v>
      </c>
      <c r="BE38" s="54">
        <f t="shared" si="43"/>
        <v>0</v>
      </c>
      <c r="BF38" s="175">
        <f t="shared" si="22"/>
        <v>0</v>
      </c>
      <c r="BG38" s="110">
        <f t="shared" si="23"/>
        <v>268.94530984878674</v>
      </c>
    </row>
    <row r="39" spans="1:59" s="45" customFormat="1" x14ac:dyDescent="0.3">
      <c r="A39" s="54" t="s">
        <v>445</v>
      </c>
      <c r="B39" s="209" t="s">
        <v>395</v>
      </c>
      <c r="C39" s="209">
        <v>10080005</v>
      </c>
      <c r="D39" s="209" t="s">
        <v>220</v>
      </c>
      <c r="E39" s="53">
        <f>Input!I39</f>
        <v>192</v>
      </c>
      <c r="F39" s="110">
        <f t="shared" si="16"/>
        <v>0.21514559999999999</v>
      </c>
      <c r="G39" s="54">
        <v>0.41</v>
      </c>
      <c r="H39" s="53">
        <f t="shared" si="1"/>
        <v>8.820969599999999E-2</v>
      </c>
      <c r="I39" s="82"/>
      <c r="J39" s="94"/>
      <c r="L39" s="94"/>
      <c r="M39" s="94"/>
      <c r="N39" s="94"/>
      <c r="O39" s="94"/>
      <c r="P39" s="118"/>
      <c r="Q39" s="88"/>
      <c r="R39" s="57" t="s">
        <v>683</v>
      </c>
      <c r="S39" s="165">
        <v>17040202</v>
      </c>
      <c r="T39" s="114">
        <v>19124</v>
      </c>
      <c r="U39" s="114">
        <v>0</v>
      </c>
      <c r="V39" s="53">
        <f t="shared" si="44"/>
        <v>0</v>
      </c>
      <c r="W39" s="57">
        <f>Input!N69</f>
        <v>1441000</v>
      </c>
      <c r="X39" s="53">
        <f t="shared" si="45"/>
        <v>0</v>
      </c>
      <c r="Y39" s="57">
        <f>Input!O69</f>
        <v>0.47</v>
      </c>
      <c r="Z39" s="67">
        <f t="shared" si="46"/>
        <v>0</v>
      </c>
      <c r="AA39" s="53">
        <f t="shared" si="47"/>
        <v>0</v>
      </c>
      <c r="AB39" s="57">
        <v>3</v>
      </c>
      <c r="AC39" s="209">
        <v>0</v>
      </c>
      <c r="AD39" s="214">
        <f t="shared" si="49"/>
        <v>0</v>
      </c>
      <c r="AE39" s="181">
        <v>17040105</v>
      </c>
      <c r="AF39" s="178">
        <f>AD35</f>
        <v>1184.0526461286167</v>
      </c>
      <c r="AJ39" s="116"/>
      <c r="AK39" s="162"/>
      <c r="AL39" s="54" t="s">
        <v>396</v>
      </c>
      <c r="AM39" s="165">
        <v>10080011</v>
      </c>
      <c r="AN39" s="165">
        <v>28205</v>
      </c>
      <c r="AO39" s="165">
        <v>144</v>
      </c>
      <c r="AP39" s="53">
        <v>5.1054780000000001E-3</v>
      </c>
      <c r="AQ39" s="54">
        <f t="shared" si="39"/>
        <v>15.687700000000001</v>
      </c>
      <c r="AR39" s="165">
        <f t="shared" si="40"/>
        <v>6.6999999999999993</v>
      </c>
      <c r="AS39" s="165">
        <f t="shared" si="18"/>
        <v>22.387700000000002</v>
      </c>
      <c r="AT39" s="175">
        <f t="shared" si="19"/>
        <v>0.11429990982060001</v>
      </c>
      <c r="AU39" s="54">
        <v>151</v>
      </c>
      <c r="AV39" s="165">
        <v>14</v>
      </c>
      <c r="AW39" s="53">
        <v>9.2715231788079472E-2</v>
      </c>
      <c r="AX39" s="54">
        <f t="shared" si="41"/>
        <v>0</v>
      </c>
      <c r="AY39" s="165">
        <f t="shared" si="42"/>
        <v>10130.332274999999</v>
      </c>
      <c r="AZ39" s="165">
        <f t="shared" si="20"/>
        <v>10130.332274999999</v>
      </c>
      <c r="BA39" s="175">
        <f t="shared" si="21"/>
        <v>939.2361049668873</v>
      </c>
      <c r="BB39" s="54">
        <v>4426838</v>
      </c>
      <c r="BC39" s="165">
        <v>189880</v>
      </c>
      <c r="BD39" s="53">
        <v>4.2892918150607723E-2</v>
      </c>
      <c r="BE39" s="54">
        <f t="shared" si="43"/>
        <v>0</v>
      </c>
      <c r="BF39" s="175">
        <f t="shared" si="22"/>
        <v>0</v>
      </c>
      <c r="BG39" s="110">
        <f t="shared" si="23"/>
        <v>939.3504048767079</v>
      </c>
    </row>
    <row r="40" spans="1:59" s="45" customFormat="1" x14ac:dyDescent="0.3">
      <c r="A40" s="54" t="s">
        <v>441</v>
      </c>
      <c r="B40" s="209" t="s">
        <v>395</v>
      </c>
      <c r="C40" s="209">
        <v>10080006</v>
      </c>
      <c r="D40" s="209" t="s">
        <v>220</v>
      </c>
      <c r="E40" s="53">
        <f>Input!I40</f>
        <v>177568</v>
      </c>
      <c r="F40" s="110">
        <f t="shared" si="16"/>
        <v>198.97382239999999</v>
      </c>
      <c r="G40" s="54">
        <v>0.41</v>
      </c>
      <c r="H40" s="53">
        <f t="shared" si="1"/>
        <v>81.579267183999988</v>
      </c>
      <c r="I40" s="82"/>
      <c r="J40" s="94"/>
      <c r="L40" s="94"/>
      <c r="M40" s="94"/>
      <c r="N40" s="94"/>
      <c r="O40" s="94"/>
      <c r="P40" s="118"/>
      <c r="Q40" s="88"/>
      <c r="R40" s="57" t="s">
        <v>683</v>
      </c>
      <c r="S40" s="165">
        <v>17040203</v>
      </c>
      <c r="T40" s="114">
        <v>19124</v>
      </c>
      <c r="U40" s="114">
        <v>0</v>
      </c>
      <c r="V40" s="53">
        <f t="shared" si="44"/>
        <v>0</v>
      </c>
      <c r="W40" s="57">
        <f>Input!N70</f>
        <v>1441000</v>
      </c>
      <c r="X40" s="53">
        <f t="shared" si="45"/>
        <v>0</v>
      </c>
      <c r="Y40" s="57">
        <f>Input!O70</f>
        <v>0.47</v>
      </c>
      <c r="Z40" s="67">
        <f t="shared" si="46"/>
        <v>0</v>
      </c>
      <c r="AA40" s="53">
        <f t="shared" si="47"/>
        <v>0</v>
      </c>
      <c r="AB40" s="57">
        <v>5</v>
      </c>
      <c r="AC40" s="209">
        <v>0</v>
      </c>
      <c r="AD40" s="214">
        <f t="shared" si="49"/>
        <v>0</v>
      </c>
      <c r="AE40" s="181">
        <v>17040202</v>
      </c>
      <c r="AF40" s="178">
        <f>AD39</f>
        <v>0</v>
      </c>
      <c r="AJ40" s="116"/>
      <c r="AK40" s="162"/>
      <c r="AL40" s="54" t="s">
        <v>396</v>
      </c>
      <c r="AM40" s="165">
        <v>10080012</v>
      </c>
      <c r="AN40" s="165">
        <v>28205</v>
      </c>
      <c r="AO40" s="165">
        <v>675</v>
      </c>
      <c r="AP40" s="53">
        <v>2.3931926999999999E-2</v>
      </c>
      <c r="AQ40" s="54">
        <f t="shared" si="39"/>
        <v>15.687700000000001</v>
      </c>
      <c r="AR40" s="165">
        <f t="shared" si="40"/>
        <v>6.6999999999999993</v>
      </c>
      <c r="AS40" s="165">
        <f t="shared" si="18"/>
        <v>22.387700000000002</v>
      </c>
      <c r="AT40" s="175">
        <f t="shared" si="19"/>
        <v>0.53578080209790002</v>
      </c>
      <c r="AU40" s="54">
        <v>151</v>
      </c>
      <c r="AV40" s="165">
        <v>1</v>
      </c>
      <c r="AW40" s="53">
        <v>6.6225165562913907E-3</v>
      </c>
      <c r="AX40" s="54">
        <f t="shared" si="41"/>
        <v>0</v>
      </c>
      <c r="AY40" s="165">
        <f t="shared" si="42"/>
        <v>10130.332274999999</v>
      </c>
      <c r="AZ40" s="165">
        <f t="shared" si="20"/>
        <v>10130.332274999999</v>
      </c>
      <c r="BA40" s="175">
        <f t="shared" si="21"/>
        <v>67.088293211920515</v>
      </c>
      <c r="BB40" s="54">
        <v>4426838</v>
      </c>
      <c r="BC40" s="165">
        <v>546146</v>
      </c>
      <c r="BD40" s="53">
        <v>0.12337158034696549</v>
      </c>
      <c r="BE40" s="54">
        <f t="shared" si="43"/>
        <v>0</v>
      </c>
      <c r="BF40" s="175">
        <f t="shared" si="22"/>
        <v>0</v>
      </c>
      <c r="BG40" s="110">
        <f t="shared" si="23"/>
        <v>67.624074014018419</v>
      </c>
    </row>
    <row r="41" spans="1:59" s="45" customFormat="1" x14ac:dyDescent="0.3">
      <c r="A41" s="54" t="s">
        <v>419</v>
      </c>
      <c r="B41" s="209" t="s">
        <v>395</v>
      </c>
      <c r="C41" s="209">
        <v>10180006</v>
      </c>
      <c r="D41" s="209" t="s">
        <v>220</v>
      </c>
      <c r="E41" s="53">
        <f>Input!I41</f>
        <v>0</v>
      </c>
      <c r="F41" s="110">
        <f t="shared" si="16"/>
        <v>0</v>
      </c>
      <c r="G41" s="54">
        <v>0.41</v>
      </c>
      <c r="H41" s="53">
        <f t="shared" si="1"/>
        <v>0</v>
      </c>
      <c r="I41" s="82"/>
      <c r="J41" s="94"/>
      <c r="L41" s="94"/>
      <c r="M41" s="94"/>
      <c r="N41" s="94"/>
      <c r="O41" s="94"/>
      <c r="P41" s="118"/>
      <c r="Q41" s="88"/>
      <c r="R41" s="57" t="s">
        <v>683</v>
      </c>
      <c r="S41" s="165">
        <v>17040204</v>
      </c>
      <c r="T41" s="114">
        <v>19124</v>
      </c>
      <c r="U41" s="114">
        <v>402</v>
      </c>
      <c r="V41" s="53">
        <f t="shared" si="44"/>
        <v>2.1020706965070069E-2</v>
      </c>
      <c r="W41" s="57">
        <f>Input!N71</f>
        <v>1441000</v>
      </c>
      <c r="X41" s="53">
        <f t="shared" si="45"/>
        <v>30290.83873666597</v>
      </c>
      <c r="Y41" s="57">
        <f>Input!O71</f>
        <v>0.47</v>
      </c>
      <c r="Z41" s="67">
        <f t="shared" si="46"/>
        <v>14236.694206233005</v>
      </c>
      <c r="AA41" s="53">
        <f t="shared" si="47"/>
        <v>15.952927692794393</v>
      </c>
      <c r="AB41" s="57">
        <v>536</v>
      </c>
      <c r="AC41" s="209">
        <f t="shared" si="48"/>
        <v>2.8768207245178083E-2</v>
      </c>
      <c r="AD41" s="214">
        <f t="shared" si="49"/>
        <v>21.270570257059191</v>
      </c>
      <c r="AE41" s="181">
        <v>17040203</v>
      </c>
      <c r="AF41" s="178">
        <f>AD40</f>
        <v>0</v>
      </c>
      <c r="AJ41" s="116"/>
      <c r="AK41" s="162"/>
      <c r="AL41" s="54" t="s">
        <v>396</v>
      </c>
      <c r="AM41" s="165">
        <v>10080013</v>
      </c>
      <c r="AN41" s="165">
        <v>28205</v>
      </c>
      <c r="AO41" s="165">
        <v>1552</v>
      </c>
      <c r="AP41" s="53">
        <v>5.5025705000000001E-2</v>
      </c>
      <c r="AQ41" s="54">
        <f t="shared" si="39"/>
        <v>15.687700000000001</v>
      </c>
      <c r="AR41" s="165">
        <f t="shared" si="40"/>
        <v>6.6999999999999993</v>
      </c>
      <c r="AS41" s="165">
        <f t="shared" si="18"/>
        <v>22.387700000000002</v>
      </c>
      <c r="AT41" s="175">
        <f t="shared" si="19"/>
        <v>1.2318989758285002</v>
      </c>
      <c r="AU41" s="54">
        <v>151</v>
      </c>
      <c r="AV41" s="165">
        <v>0</v>
      </c>
      <c r="AW41" s="53">
        <v>0</v>
      </c>
      <c r="AX41" s="54">
        <f t="shared" si="41"/>
        <v>0</v>
      </c>
      <c r="AY41" s="165">
        <f t="shared" si="42"/>
        <v>10130.332274999999</v>
      </c>
      <c r="AZ41" s="165">
        <f t="shared" si="20"/>
        <v>10130.332274999999</v>
      </c>
      <c r="BA41" s="175">
        <f t="shared" si="21"/>
        <v>0</v>
      </c>
      <c r="BB41" s="54">
        <v>4426838</v>
      </c>
      <c r="BC41" s="165">
        <v>414200</v>
      </c>
      <c r="BD41" s="53">
        <v>9.3565655666640615E-2</v>
      </c>
      <c r="BE41" s="54">
        <f t="shared" si="43"/>
        <v>0</v>
      </c>
      <c r="BF41" s="175">
        <f t="shared" si="22"/>
        <v>0</v>
      </c>
      <c r="BG41" s="110">
        <f t="shared" si="23"/>
        <v>1.2318989758285002</v>
      </c>
    </row>
    <row r="42" spans="1:59" s="45" customFormat="1" ht="15" thickBot="1" x14ac:dyDescent="0.35">
      <c r="A42" s="54" t="s">
        <v>432</v>
      </c>
      <c r="B42" s="209" t="s">
        <v>397</v>
      </c>
      <c r="C42" s="209">
        <v>10080007</v>
      </c>
      <c r="D42" s="209" t="s">
        <v>210</v>
      </c>
      <c r="E42" s="53">
        <f>Input!I42</f>
        <v>8000</v>
      </c>
      <c r="F42" s="110">
        <f t="shared" si="16"/>
        <v>8.9643999999999995</v>
      </c>
      <c r="G42" s="54">
        <v>0.41</v>
      </c>
      <c r="H42" s="53">
        <f t="shared" si="1"/>
        <v>3.6754039999999994</v>
      </c>
      <c r="I42" s="82"/>
      <c r="J42" s="94"/>
      <c r="L42" s="94"/>
      <c r="M42" s="94"/>
      <c r="N42" s="94"/>
      <c r="O42" s="94"/>
      <c r="P42" s="118"/>
      <c r="Q42" s="88"/>
      <c r="R42" s="65" t="s">
        <v>683</v>
      </c>
      <c r="S42" s="130">
        <v>17040103</v>
      </c>
      <c r="T42" s="64">
        <v>19124</v>
      </c>
      <c r="U42" s="64">
        <v>16927</v>
      </c>
      <c r="V42" s="63">
        <f t="shared" si="44"/>
        <v>0.88511817611378374</v>
      </c>
      <c r="W42" s="57">
        <f>Input!N72</f>
        <v>1441000</v>
      </c>
      <c r="X42" s="63">
        <f t="shared" si="45"/>
        <v>1275455.2917799624</v>
      </c>
      <c r="Y42" s="57">
        <f>Input!O72</f>
        <v>0.47</v>
      </c>
      <c r="Z42" s="66">
        <f t="shared" si="46"/>
        <v>599463.98713658226</v>
      </c>
      <c r="AA42" s="63">
        <f t="shared" si="47"/>
        <v>671.72937078589723</v>
      </c>
      <c r="AB42" s="73">
        <v>20171</v>
      </c>
      <c r="AC42" s="51">
        <f t="shared" si="48"/>
        <v>1.7533594911223561E-2</v>
      </c>
      <c r="AD42" s="77">
        <f t="shared" si="49"/>
        <v>800.4639415207854</v>
      </c>
      <c r="AE42" s="183">
        <v>17040204</v>
      </c>
      <c r="AF42" s="179">
        <f>AD41</f>
        <v>21.270570257059191</v>
      </c>
      <c r="AJ42" s="116"/>
      <c r="AK42" s="162"/>
      <c r="AL42" s="54" t="s">
        <v>396</v>
      </c>
      <c r="AM42" s="165">
        <v>10080014</v>
      </c>
      <c r="AN42" s="165">
        <v>28205</v>
      </c>
      <c r="AO42" s="165">
        <v>23951</v>
      </c>
      <c r="AP42" s="53">
        <v>0.84917567800000004</v>
      </c>
      <c r="AQ42" s="54">
        <f t="shared" si="39"/>
        <v>15.687700000000001</v>
      </c>
      <c r="AR42" s="165">
        <f t="shared" si="40"/>
        <v>6.6999999999999993</v>
      </c>
      <c r="AS42" s="165">
        <f t="shared" si="18"/>
        <v>22.387700000000002</v>
      </c>
      <c r="AT42" s="175">
        <f t="shared" si="19"/>
        <v>19.011090326360602</v>
      </c>
      <c r="AU42" s="54">
        <v>151</v>
      </c>
      <c r="AV42" s="165">
        <v>101</v>
      </c>
      <c r="AW42" s="53">
        <v>0.66887417218543044</v>
      </c>
      <c r="AX42" s="54">
        <f t="shared" si="41"/>
        <v>0</v>
      </c>
      <c r="AY42" s="165">
        <f t="shared" si="42"/>
        <v>10130.332274999999</v>
      </c>
      <c r="AZ42" s="165">
        <f t="shared" si="20"/>
        <v>10130.332274999999</v>
      </c>
      <c r="BA42" s="175">
        <f t="shared" si="21"/>
        <v>6775.917614403972</v>
      </c>
      <c r="BB42" s="54">
        <v>4426838</v>
      </c>
      <c r="BC42" s="165">
        <v>498742</v>
      </c>
      <c r="BD42" s="53">
        <v>0.11266325987081524</v>
      </c>
      <c r="BE42" s="54">
        <f t="shared" si="43"/>
        <v>0</v>
      </c>
      <c r="BF42" s="175">
        <f t="shared" si="22"/>
        <v>0</v>
      </c>
      <c r="BG42" s="110">
        <f t="shared" si="23"/>
        <v>6794.9287047303324</v>
      </c>
    </row>
    <row r="43" spans="1:59" s="45" customFormat="1" ht="22.2" thickTop="1" thickBot="1" x14ac:dyDescent="0.45">
      <c r="A43" s="54" t="s">
        <v>447</v>
      </c>
      <c r="B43" s="209" t="s">
        <v>397</v>
      </c>
      <c r="C43" s="209">
        <v>10080007</v>
      </c>
      <c r="D43" s="209" t="s">
        <v>210</v>
      </c>
      <c r="E43" s="53">
        <f>Input!I43</f>
        <v>844932</v>
      </c>
      <c r="F43" s="110">
        <f t="shared" si="16"/>
        <v>946.7885526</v>
      </c>
      <c r="G43" s="54">
        <v>0.41</v>
      </c>
      <c r="H43" s="53">
        <f t="shared" si="1"/>
        <v>388.183306566</v>
      </c>
      <c r="I43" s="82"/>
      <c r="J43" s="94"/>
      <c r="L43" s="94"/>
      <c r="M43" s="94"/>
      <c r="N43" s="94"/>
      <c r="O43" s="94"/>
      <c r="P43" s="118"/>
      <c r="Q43" s="88"/>
      <c r="R43" s="700" t="s">
        <v>694</v>
      </c>
      <c r="S43" s="701"/>
      <c r="T43" s="701"/>
      <c r="U43" s="701"/>
      <c r="V43" s="701"/>
      <c r="W43" s="701"/>
      <c r="X43" s="701"/>
      <c r="Y43" s="701"/>
      <c r="Z43" s="701"/>
      <c r="AA43" s="701"/>
      <c r="AB43" s="701"/>
      <c r="AC43" s="702"/>
      <c r="AD43" s="303"/>
      <c r="AE43" s="303"/>
      <c r="AF43" s="303"/>
      <c r="AJ43" s="116"/>
      <c r="AK43" s="162"/>
      <c r="AL43" s="54" t="s">
        <v>398</v>
      </c>
      <c r="AM43" s="165">
        <v>10080007</v>
      </c>
      <c r="AN43" s="165">
        <v>8541</v>
      </c>
      <c r="AO43" s="165">
        <v>7809</v>
      </c>
      <c r="AP43" s="53">
        <v>0.91429574999999996</v>
      </c>
      <c r="AQ43" s="54">
        <f>BF9</f>
        <v>3.36165</v>
      </c>
      <c r="AR43" s="165">
        <f>BI9</f>
        <v>43.55</v>
      </c>
      <c r="AS43" s="165">
        <f t="shared" si="18"/>
        <v>46.911649999999995</v>
      </c>
      <c r="AT43" s="175">
        <f t="shared" si="19"/>
        <v>42.891122220487496</v>
      </c>
      <c r="AU43" s="54">
        <v>27</v>
      </c>
      <c r="AV43" s="165">
        <v>11</v>
      </c>
      <c r="AW43" s="53">
        <v>0.40740740740740738</v>
      </c>
      <c r="AX43" s="54">
        <f>BG9</f>
        <v>32.271839999999997</v>
      </c>
      <c r="AY43" s="165">
        <f>BH9</f>
        <v>350.62009499999999</v>
      </c>
      <c r="AZ43" s="165">
        <f t="shared" si="20"/>
        <v>382.89193499999999</v>
      </c>
      <c r="BA43" s="175">
        <f t="shared" si="21"/>
        <v>155.99301055555554</v>
      </c>
      <c r="BB43" s="54">
        <v>1387576</v>
      </c>
      <c r="BC43" s="165">
        <v>637912</v>
      </c>
      <c r="BD43" s="53">
        <v>0.45973121472265305</v>
      </c>
      <c r="BE43" s="54">
        <f>BJ9</f>
        <v>10.999999999999998</v>
      </c>
      <c r="BF43" s="175">
        <f t="shared" si="22"/>
        <v>5.0570433619491828</v>
      </c>
      <c r="BG43" s="110">
        <f t="shared" si="23"/>
        <v>203.94117613799222</v>
      </c>
    </row>
    <row r="44" spans="1:59" s="45" customFormat="1" ht="34.950000000000003" customHeight="1" thickTop="1" thickBot="1" x14ac:dyDescent="0.35">
      <c r="A44" s="54" t="s">
        <v>448</v>
      </c>
      <c r="B44" s="209" t="s">
        <v>397</v>
      </c>
      <c r="C44" s="209">
        <v>10080007</v>
      </c>
      <c r="D44" s="209" t="s">
        <v>220</v>
      </c>
      <c r="E44" s="53">
        <f>Input!I44</f>
        <v>46575</v>
      </c>
      <c r="F44" s="110">
        <f t="shared" si="16"/>
        <v>52.189616249999993</v>
      </c>
      <c r="G44" s="54">
        <v>0.41</v>
      </c>
      <c r="H44" s="53">
        <f t="shared" si="1"/>
        <v>21.397742662499997</v>
      </c>
      <c r="I44" s="82"/>
      <c r="J44" s="94"/>
      <c r="L44" s="94"/>
      <c r="M44" s="94"/>
      <c r="N44" s="94"/>
      <c r="O44" s="94"/>
      <c r="P44" s="118"/>
      <c r="Q44" s="88"/>
      <c r="R44" s="661" t="s">
        <v>1160</v>
      </c>
      <c r="S44" s="662"/>
      <c r="T44" s="663"/>
      <c r="U44" s="689" t="s">
        <v>1161</v>
      </c>
      <c r="V44" s="690"/>
      <c r="W44" s="690"/>
      <c r="X44" s="689" t="s">
        <v>1162</v>
      </c>
      <c r="Y44" s="690"/>
      <c r="Z44" s="690"/>
      <c r="AA44" s="691"/>
      <c r="AB44" s="706" t="s">
        <v>1163</v>
      </c>
      <c r="AC44" s="707"/>
      <c r="AJ44" s="116"/>
      <c r="AK44" s="162"/>
      <c r="AL44" s="52" t="s">
        <v>398</v>
      </c>
      <c r="AM44" s="51">
        <v>10080008</v>
      </c>
      <c r="AN44" s="51">
        <v>8541</v>
      </c>
      <c r="AO44" s="51">
        <v>732</v>
      </c>
      <c r="AP44" s="95">
        <v>8.5704249999999996E-2</v>
      </c>
      <c r="AQ44" s="52">
        <f>$AQ$43</f>
        <v>3.36165</v>
      </c>
      <c r="AR44" s="51">
        <f>$AR$43</f>
        <v>43.55</v>
      </c>
      <c r="AS44" s="51">
        <f t="shared" si="18"/>
        <v>46.911649999999995</v>
      </c>
      <c r="AT44" s="176">
        <f t="shared" si="19"/>
        <v>4.0205277795124994</v>
      </c>
      <c r="AU44" s="52">
        <v>27</v>
      </c>
      <c r="AV44" s="51">
        <v>16</v>
      </c>
      <c r="AW44" s="95">
        <v>0.59259259259259256</v>
      </c>
      <c r="AX44" s="52">
        <f>$AX$43</f>
        <v>32.271839999999997</v>
      </c>
      <c r="AY44" s="51">
        <f>$AY$43</f>
        <v>350.62009499999999</v>
      </c>
      <c r="AZ44" s="51">
        <f t="shared" si="20"/>
        <v>382.89193499999999</v>
      </c>
      <c r="BA44" s="176">
        <f t="shared" si="21"/>
        <v>226.89892444444442</v>
      </c>
      <c r="BB44" s="52">
        <v>1387576</v>
      </c>
      <c r="BC44" s="51">
        <v>749664</v>
      </c>
      <c r="BD44" s="95">
        <v>0.54026878527734701</v>
      </c>
      <c r="BE44" s="52">
        <f>$BE$43</f>
        <v>10.999999999999998</v>
      </c>
      <c r="BF44" s="176">
        <f t="shared" si="22"/>
        <v>5.9429566380508163</v>
      </c>
      <c r="BG44" s="111">
        <f t="shared" si="23"/>
        <v>236.86240886200773</v>
      </c>
    </row>
    <row r="45" spans="1:59" s="45" customFormat="1" ht="59.4" thickTop="1" thickBot="1" x14ac:dyDescent="0.4">
      <c r="A45" s="54" t="s">
        <v>403</v>
      </c>
      <c r="B45" s="209" t="s">
        <v>396</v>
      </c>
      <c r="C45" s="209">
        <v>10080009</v>
      </c>
      <c r="D45" s="209" t="s">
        <v>220</v>
      </c>
      <c r="E45" s="53">
        <f>Input!I45</f>
        <v>1500</v>
      </c>
      <c r="F45" s="110">
        <f t="shared" si="16"/>
        <v>1.680825</v>
      </c>
      <c r="G45" s="54">
        <v>0.41</v>
      </c>
      <c r="H45" s="53">
        <f t="shared" si="1"/>
        <v>0.68913824999999995</v>
      </c>
      <c r="I45" s="82"/>
      <c r="J45" s="94"/>
      <c r="L45" s="94"/>
      <c r="M45" s="94"/>
      <c r="N45" s="94"/>
      <c r="O45" s="94"/>
      <c r="P45" s="118"/>
      <c r="Q45" s="88"/>
      <c r="R45" s="105" t="s">
        <v>391</v>
      </c>
      <c r="S45" s="117" t="s">
        <v>7</v>
      </c>
      <c r="T45" s="106" t="s">
        <v>695</v>
      </c>
      <c r="U45" s="229" t="s">
        <v>1140</v>
      </c>
      <c r="V45" s="124" t="s">
        <v>696</v>
      </c>
      <c r="W45" s="121" t="s">
        <v>697</v>
      </c>
      <c r="X45" s="125" t="s">
        <v>698</v>
      </c>
      <c r="Y45" s="124" t="s">
        <v>699</v>
      </c>
      <c r="Z45" s="124" t="s">
        <v>678</v>
      </c>
      <c r="AA45" s="121" t="s">
        <v>700</v>
      </c>
      <c r="AB45" s="202" t="s">
        <v>7</v>
      </c>
      <c r="AC45" s="177" t="s">
        <v>669</v>
      </c>
      <c r="AJ45" s="116"/>
      <c r="AK45" s="162"/>
      <c r="AL45" s="684" t="s">
        <v>783</v>
      </c>
      <c r="AM45" s="685"/>
      <c r="AN45" s="685"/>
      <c r="AO45" s="685"/>
      <c r="AP45" s="685"/>
      <c r="AQ45" s="685"/>
      <c r="AR45" s="686"/>
    </row>
    <row r="46" spans="1:59" s="45" customFormat="1" ht="15" thickTop="1" x14ac:dyDescent="0.3">
      <c r="A46" s="54" t="s">
        <v>425</v>
      </c>
      <c r="B46" s="209" t="s">
        <v>396</v>
      </c>
      <c r="C46" s="209">
        <v>10080009</v>
      </c>
      <c r="D46" s="209" t="s">
        <v>210</v>
      </c>
      <c r="E46" s="53">
        <f>Input!I46</f>
        <v>54795</v>
      </c>
      <c r="F46" s="110">
        <f t="shared" si="16"/>
        <v>61.400537249999999</v>
      </c>
      <c r="G46" s="54">
        <v>0.41</v>
      </c>
      <c r="H46" s="53">
        <f t="shared" si="1"/>
        <v>25.174220272499998</v>
      </c>
      <c r="I46" s="82"/>
      <c r="J46" s="94"/>
      <c r="L46" s="94"/>
      <c r="M46" s="94"/>
      <c r="N46" s="94"/>
      <c r="O46" s="94"/>
      <c r="P46" s="118"/>
      <c r="Q46" s="88"/>
      <c r="R46" s="57" t="s">
        <v>515</v>
      </c>
      <c r="S46" s="67">
        <v>10080016</v>
      </c>
      <c r="T46" s="53">
        <v>100</v>
      </c>
      <c r="U46" s="54">
        <f>Input!L119</f>
        <v>225</v>
      </c>
      <c r="V46" s="67">
        <f>U46*T46</f>
        <v>22500</v>
      </c>
      <c r="W46" s="53">
        <f t="shared" ref="W46:W60" si="50">(V46/1000000)*1120.55</f>
        <v>25.212374999999998</v>
      </c>
      <c r="X46" s="54">
        <v>122</v>
      </c>
      <c r="Y46" s="67">
        <v>97</v>
      </c>
      <c r="Z46" s="67">
        <f>(LN(Y46/X46))/10</f>
        <v>-2.2931006622987374E-2</v>
      </c>
      <c r="AA46" s="53">
        <f t="shared" ref="AA46:AA60" si="51">W46*EXP(Z46*10)</f>
        <v>20.045904713114751</v>
      </c>
      <c r="AB46" s="181">
        <v>10080016</v>
      </c>
      <c r="AC46" s="178">
        <f>AA46</f>
        <v>20.045904713114751</v>
      </c>
      <c r="AJ46" s="116"/>
      <c r="AK46" s="162"/>
      <c r="AL46" s="748" t="s">
        <v>1160</v>
      </c>
      <c r="AM46" s="749"/>
      <c r="AN46" s="749"/>
      <c r="AO46" s="749"/>
      <c r="AP46" s="750"/>
      <c r="AQ46" s="758" t="s">
        <v>1161</v>
      </c>
      <c r="AR46" s="759"/>
    </row>
    <row r="47" spans="1:59" s="45" customFormat="1" x14ac:dyDescent="0.3">
      <c r="A47" s="54" t="s">
        <v>406</v>
      </c>
      <c r="B47" s="209" t="s">
        <v>396</v>
      </c>
      <c r="C47" s="209">
        <v>10080014</v>
      </c>
      <c r="D47" s="209" t="s">
        <v>210</v>
      </c>
      <c r="E47" s="53">
        <f>Input!I47</f>
        <v>1440000</v>
      </c>
      <c r="F47" s="110">
        <f t="shared" si="16"/>
        <v>1613.5919999999999</v>
      </c>
      <c r="G47" s="54">
        <v>0.41</v>
      </c>
      <c r="H47" s="53">
        <f t="shared" si="1"/>
        <v>661.57271999999989</v>
      </c>
      <c r="I47" s="82"/>
      <c r="J47" s="94"/>
      <c r="L47" s="94"/>
      <c r="M47" s="94"/>
      <c r="N47" s="94"/>
      <c r="O47" s="94"/>
      <c r="P47" s="118"/>
      <c r="Q47" s="88"/>
      <c r="R47" s="57" t="s">
        <v>515</v>
      </c>
      <c r="S47" s="67">
        <v>10090101</v>
      </c>
      <c r="T47" s="53">
        <v>4891</v>
      </c>
      <c r="U47" s="54">
        <f>Input!L120</f>
        <v>225</v>
      </c>
      <c r="V47" s="209">
        <f t="shared" ref="V47:V60" si="52">U47*T47</f>
        <v>1100475</v>
      </c>
      <c r="W47" s="53">
        <f t="shared" si="50"/>
        <v>1233.1372612500002</v>
      </c>
      <c r="X47" s="54">
        <v>25170</v>
      </c>
      <c r="Y47" s="67">
        <v>27715</v>
      </c>
      <c r="Z47" s="67">
        <f t="shared" ref="Z47:Z60" si="53">(LN(Y47/X47))/10</f>
        <v>9.632097372454353E-3</v>
      </c>
      <c r="AA47" s="53">
        <f t="shared" si="51"/>
        <v>1357.8227729655841</v>
      </c>
      <c r="AB47" s="181">
        <v>10090101</v>
      </c>
      <c r="AC47" s="178">
        <f>AA47</f>
        <v>1357.8227729655841</v>
      </c>
      <c r="AJ47" s="116"/>
      <c r="AK47" s="162"/>
      <c r="AL47" s="105" t="s">
        <v>784</v>
      </c>
      <c r="AM47" s="117" t="s">
        <v>463</v>
      </c>
      <c r="AN47" s="117" t="s">
        <v>391</v>
      </c>
      <c r="AO47" s="117" t="s">
        <v>7</v>
      </c>
      <c r="AP47" s="232" t="s">
        <v>785</v>
      </c>
      <c r="AQ47" s="202" t="s">
        <v>7</v>
      </c>
      <c r="AR47" s="302" t="s">
        <v>794</v>
      </c>
    </row>
    <row r="48" spans="1:59" s="45" customFormat="1" x14ac:dyDescent="0.3">
      <c r="A48" s="54" t="s">
        <v>407</v>
      </c>
      <c r="B48" s="209" t="s">
        <v>396</v>
      </c>
      <c r="C48" s="209">
        <v>10080014</v>
      </c>
      <c r="D48" s="209" t="s">
        <v>220</v>
      </c>
      <c r="E48" s="53">
        <f>Input!I48</f>
        <v>0</v>
      </c>
      <c r="F48" s="110">
        <f t="shared" si="16"/>
        <v>0</v>
      </c>
      <c r="G48" s="54">
        <v>0.41</v>
      </c>
      <c r="H48" s="53">
        <f t="shared" si="1"/>
        <v>0</v>
      </c>
      <c r="I48" s="82"/>
      <c r="J48" s="94"/>
      <c r="L48" s="94"/>
      <c r="M48" s="94"/>
      <c r="N48" s="94"/>
      <c r="O48" s="94"/>
      <c r="P48" s="118"/>
      <c r="Q48" s="88"/>
      <c r="R48" s="57" t="s">
        <v>515</v>
      </c>
      <c r="S48" s="67">
        <v>10090207</v>
      </c>
      <c r="T48" s="53">
        <v>1</v>
      </c>
      <c r="U48" s="54">
        <f>Input!L121</f>
        <v>225</v>
      </c>
      <c r="V48" s="209">
        <f t="shared" si="52"/>
        <v>225</v>
      </c>
      <c r="W48" s="53">
        <f t="shared" si="50"/>
        <v>0.25212374999999998</v>
      </c>
      <c r="X48" s="54">
        <v>1</v>
      </c>
      <c r="Y48" s="67">
        <v>5</v>
      </c>
      <c r="Z48" s="67">
        <f t="shared" si="53"/>
        <v>0.16094379124341002</v>
      </c>
      <c r="AA48" s="53">
        <f t="shared" si="51"/>
        <v>1.2606187499999995</v>
      </c>
      <c r="AB48" s="181">
        <v>10090201</v>
      </c>
      <c r="AC48" s="178">
        <f>AA54</f>
        <v>62.168702133977895</v>
      </c>
      <c r="AJ48" s="116"/>
      <c r="AK48" s="162"/>
      <c r="AL48" s="54" t="s">
        <v>786</v>
      </c>
      <c r="AM48" s="209" t="s">
        <v>787</v>
      </c>
      <c r="AN48" s="209" t="s">
        <v>511</v>
      </c>
      <c r="AO48" s="209">
        <v>17040105</v>
      </c>
      <c r="AP48" s="214">
        <f>Input!Q65</f>
        <v>16</v>
      </c>
      <c r="AQ48" s="181">
        <v>17040101</v>
      </c>
      <c r="AR48" s="178">
        <v>0</v>
      </c>
    </row>
    <row r="49" spans="1:45" s="45" customFormat="1" x14ac:dyDescent="0.3">
      <c r="A49" s="54" t="s">
        <v>415</v>
      </c>
      <c r="B49" s="209" t="s">
        <v>396</v>
      </c>
      <c r="C49" s="209">
        <v>10080014</v>
      </c>
      <c r="D49" s="209" t="s">
        <v>210</v>
      </c>
      <c r="E49" s="53">
        <f>Input!I49</f>
        <v>0</v>
      </c>
      <c r="F49" s="110">
        <f t="shared" si="16"/>
        <v>0</v>
      </c>
      <c r="G49" s="54">
        <v>0.41</v>
      </c>
      <c r="H49" s="53">
        <f t="shared" si="1"/>
        <v>0</v>
      </c>
      <c r="I49" s="82"/>
      <c r="J49" s="94"/>
      <c r="L49" s="94"/>
      <c r="M49" s="94"/>
      <c r="N49" s="94"/>
      <c r="O49" s="94"/>
      <c r="P49" s="118"/>
      <c r="Q49" s="88"/>
      <c r="R49" s="57" t="s">
        <v>515</v>
      </c>
      <c r="S49" s="67">
        <v>10090206</v>
      </c>
      <c r="T49" s="53">
        <v>1057</v>
      </c>
      <c r="U49" s="54">
        <f>Input!L122</f>
        <v>225</v>
      </c>
      <c r="V49" s="209">
        <f t="shared" si="52"/>
        <v>237825</v>
      </c>
      <c r="W49" s="53">
        <f t="shared" si="50"/>
        <v>266.49480375000002</v>
      </c>
      <c r="X49" s="54">
        <v>1182</v>
      </c>
      <c r="Y49" s="67">
        <v>1202</v>
      </c>
      <c r="Z49" s="67">
        <f t="shared" si="53"/>
        <v>1.6778917129109286E-3</v>
      </c>
      <c r="AA49" s="53">
        <f t="shared" si="51"/>
        <v>271.00402208756344</v>
      </c>
      <c r="AB49" s="181">
        <v>10090202</v>
      </c>
      <c r="AC49" s="178">
        <f>SUM(AA50,AA53,AA57)</f>
        <v>413.75133979838705</v>
      </c>
      <c r="AJ49" s="116"/>
      <c r="AK49" s="162"/>
      <c r="AL49" s="54" t="s">
        <v>788</v>
      </c>
      <c r="AM49" s="209" t="s">
        <v>789</v>
      </c>
      <c r="AN49" s="209" t="s">
        <v>511</v>
      </c>
      <c r="AO49" s="209">
        <v>17040105</v>
      </c>
      <c r="AP49" s="214">
        <f>Input!Q66</f>
        <v>24</v>
      </c>
      <c r="AQ49" s="181">
        <v>17040102</v>
      </c>
      <c r="AR49" s="178">
        <v>0</v>
      </c>
    </row>
    <row r="50" spans="1:45" s="45" customFormat="1" x14ac:dyDescent="0.3">
      <c r="A50" s="54" t="s">
        <v>420</v>
      </c>
      <c r="B50" s="209" t="s">
        <v>396</v>
      </c>
      <c r="C50" s="209">
        <v>10080014</v>
      </c>
      <c r="D50" s="209" t="s">
        <v>210</v>
      </c>
      <c r="E50" s="53">
        <f>Input!I50</f>
        <v>0</v>
      </c>
      <c r="F50" s="110">
        <f t="shared" si="16"/>
        <v>0</v>
      </c>
      <c r="G50" s="54">
        <v>0.41</v>
      </c>
      <c r="H50" s="53">
        <f t="shared" si="1"/>
        <v>0</v>
      </c>
      <c r="I50" s="82"/>
      <c r="J50" s="94"/>
      <c r="L50" s="94"/>
      <c r="M50" s="94"/>
      <c r="N50" s="94"/>
      <c r="O50" s="94"/>
      <c r="P50" s="118"/>
      <c r="Q50" s="88"/>
      <c r="R50" s="57" t="s">
        <v>515</v>
      </c>
      <c r="S50" s="67">
        <v>10090202</v>
      </c>
      <c r="T50" s="53">
        <v>85</v>
      </c>
      <c r="U50" s="54">
        <f>Input!L123</f>
        <v>225</v>
      </c>
      <c r="V50" s="209">
        <f t="shared" si="52"/>
        <v>19125</v>
      </c>
      <c r="W50" s="53">
        <f t="shared" si="50"/>
        <v>21.430518749999997</v>
      </c>
      <c r="X50" s="54">
        <v>85</v>
      </c>
      <c r="Y50" s="67">
        <v>97</v>
      </c>
      <c r="Z50" s="67">
        <f t="shared" si="53"/>
        <v>1.3205972201306631E-2</v>
      </c>
      <c r="AA50" s="53">
        <f t="shared" si="51"/>
        <v>24.456003749999997</v>
      </c>
      <c r="AB50" s="181">
        <v>10090203</v>
      </c>
      <c r="AC50" s="178">
        <f>SUM(AA55,AA60)</f>
        <v>7.2043020478723401</v>
      </c>
      <c r="AJ50" s="116"/>
      <c r="AK50" s="162"/>
      <c r="AL50" s="54" t="s">
        <v>790</v>
      </c>
      <c r="AM50" s="209" t="s">
        <v>789</v>
      </c>
      <c r="AN50" s="209" t="s">
        <v>511</v>
      </c>
      <c r="AO50" s="209">
        <v>17040105</v>
      </c>
      <c r="AP50" s="214">
        <f>Input!Q67</f>
        <v>8.2889999999999997</v>
      </c>
      <c r="AQ50" s="181">
        <v>17040103</v>
      </c>
      <c r="AR50" s="178">
        <v>0</v>
      </c>
    </row>
    <row r="51" spans="1:45" s="45" customFormat="1" ht="15" thickBot="1" x14ac:dyDescent="0.35">
      <c r="A51" s="54" t="s">
        <v>427</v>
      </c>
      <c r="B51" s="209" t="s">
        <v>396</v>
      </c>
      <c r="C51" s="209">
        <v>10080014</v>
      </c>
      <c r="D51" s="209" t="s">
        <v>220</v>
      </c>
      <c r="E51" s="53">
        <f>Input!I51</f>
        <v>162000</v>
      </c>
      <c r="F51" s="110">
        <f t="shared" si="16"/>
        <v>181.5291</v>
      </c>
      <c r="G51" s="54">
        <v>0.41</v>
      </c>
      <c r="H51" s="53">
        <f t="shared" si="1"/>
        <v>74.426930999999996</v>
      </c>
      <c r="I51" s="82"/>
      <c r="J51" s="94"/>
      <c r="L51" s="94"/>
      <c r="M51" s="94"/>
      <c r="N51" s="94"/>
      <c r="O51" s="94"/>
      <c r="P51" s="118"/>
      <c r="Q51" s="88"/>
      <c r="R51" s="57" t="s">
        <v>531</v>
      </c>
      <c r="S51" s="67">
        <v>10090206</v>
      </c>
      <c r="T51" s="53">
        <v>1995</v>
      </c>
      <c r="U51" s="54">
        <f>Input!L124</f>
        <v>225</v>
      </c>
      <c r="V51" s="209">
        <f t="shared" si="52"/>
        <v>448875</v>
      </c>
      <c r="W51" s="53">
        <f t="shared" si="50"/>
        <v>502.98688125000001</v>
      </c>
      <c r="X51" s="54">
        <v>5895</v>
      </c>
      <c r="Y51" s="67">
        <v>7193</v>
      </c>
      <c r="Z51" s="67">
        <f t="shared" si="53"/>
        <v>1.99003796895885E-2</v>
      </c>
      <c r="AA51" s="53">
        <f t="shared" si="51"/>
        <v>613.73785187977103</v>
      </c>
      <c r="AB51" s="181">
        <v>10090204</v>
      </c>
      <c r="AC51" s="178">
        <f>AA56</f>
        <v>4.7063099999999993</v>
      </c>
      <c r="AJ51" s="116"/>
      <c r="AK51" s="162"/>
      <c r="AL51" s="52" t="s">
        <v>791</v>
      </c>
      <c r="AM51" s="51" t="s">
        <v>792</v>
      </c>
      <c r="AN51" s="51" t="s">
        <v>793</v>
      </c>
      <c r="AO51" s="51">
        <v>17040105</v>
      </c>
      <c r="AP51" s="77">
        <f>Input!Q68</f>
        <v>871.26599999999996</v>
      </c>
      <c r="AQ51" s="181">
        <v>17040104</v>
      </c>
      <c r="AR51" s="178">
        <v>0</v>
      </c>
    </row>
    <row r="52" spans="1:45" s="45" customFormat="1" ht="15" thickTop="1" x14ac:dyDescent="0.3">
      <c r="A52" s="54" t="s">
        <v>428</v>
      </c>
      <c r="B52" s="209" t="s">
        <v>396</v>
      </c>
      <c r="C52" s="209">
        <v>10080014</v>
      </c>
      <c r="D52" s="209" t="s">
        <v>210</v>
      </c>
      <c r="E52" s="53">
        <f>Input!I52</f>
        <v>421918</v>
      </c>
      <c r="F52" s="110">
        <f t="shared" si="16"/>
        <v>472.78021489999998</v>
      </c>
      <c r="G52" s="54">
        <v>0.41</v>
      </c>
      <c r="H52" s="53">
        <f t="shared" si="1"/>
        <v>193.83988810899999</v>
      </c>
      <c r="I52" s="82"/>
      <c r="J52" s="94"/>
      <c r="L52" s="94"/>
      <c r="M52" s="94"/>
      <c r="N52" s="94"/>
      <c r="O52" s="94"/>
      <c r="P52" s="118"/>
      <c r="Q52" s="88"/>
      <c r="R52" s="57" t="s">
        <v>531</v>
      </c>
      <c r="S52" s="67">
        <v>10090205</v>
      </c>
      <c r="T52" s="53">
        <v>375</v>
      </c>
      <c r="U52" s="54">
        <f>Input!L125</f>
        <v>225</v>
      </c>
      <c r="V52" s="209">
        <f t="shared" si="52"/>
        <v>84375</v>
      </c>
      <c r="W52" s="53">
        <f t="shared" si="50"/>
        <v>94.546406250000004</v>
      </c>
      <c r="X52" s="54">
        <v>375</v>
      </c>
      <c r="Y52" s="67">
        <v>545</v>
      </c>
      <c r="Z52" s="67">
        <f t="shared" si="53"/>
        <v>3.7385976869283327E-2</v>
      </c>
      <c r="AA52" s="53">
        <f t="shared" si="51"/>
        <v>137.40744375</v>
      </c>
      <c r="AB52" s="181">
        <v>10090205</v>
      </c>
      <c r="AC52" s="178">
        <f>AA52</f>
        <v>137.40744375</v>
      </c>
      <c r="AJ52" s="116"/>
      <c r="AK52" s="162"/>
      <c r="AQ52" s="181">
        <v>17040105</v>
      </c>
      <c r="AR52" s="178">
        <f>SUM(AP48:AP51)</f>
        <v>919.55499999999995</v>
      </c>
    </row>
    <row r="53" spans="1:45" s="45" customFormat="1" x14ac:dyDescent="0.3">
      <c r="A53" s="54" t="s">
        <v>430</v>
      </c>
      <c r="B53" s="209" t="s">
        <v>396</v>
      </c>
      <c r="C53" s="209">
        <v>10080014</v>
      </c>
      <c r="D53" s="209" t="s">
        <v>210</v>
      </c>
      <c r="E53" s="53">
        <f>Input!I53</f>
        <v>849036</v>
      </c>
      <c r="F53" s="110">
        <f t="shared" si="16"/>
        <v>951.38728979999996</v>
      </c>
      <c r="G53" s="54">
        <v>0.41</v>
      </c>
      <c r="H53" s="53">
        <f t="shared" si="1"/>
        <v>390.06878881799997</v>
      </c>
      <c r="I53" s="82"/>
      <c r="J53" s="94"/>
      <c r="L53" s="94"/>
      <c r="M53" s="94"/>
      <c r="N53" s="94"/>
      <c r="O53" s="94"/>
      <c r="P53" s="118"/>
      <c r="Q53" s="88"/>
      <c r="R53" s="57" t="s">
        <v>531</v>
      </c>
      <c r="S53" s="67">
        <v>10090202</v>
      </c>
      <c r="T53" s="53">
        <v>209</v>
      </c>
      <c r="U53" s="54">
        <f>Input!L126</f>
        <v>225</v>
      </c>
      <c r="V53" s="209">
        <f t="shared" si="52"/>
        <v>47025</v>
      </c>
      <c r="W53" s="53">
        <f t="shared" si="50"/>
        <v>52.693863749999998</v>
      </c>
      <c r="X53" s="54">
        <v>209</v>
      </c>
      <c r="Y53" s="67">
        <v>233</v>
      </c>
      <c r="Z53" s="67">
        <f t="shared" si="53"/>
        <v>1.0870420160088951E-2</v>
      </c>
      <c r="AA53" s="53">
        <f t="shared" si="51"/>
        <v>58.744833749999998</v>
      </c>
      <c r="AB53" s="181">
        <v>10090206</v>
      </c>
      <c r="AC53" s="178">
        <f>SUM(AA49,AA51)</f>
        <v>884.74187396733441</v>
      </c>
      <c r="AJ53" s="116"/>
      <c r="AK53" s="162"/>
      <c r="AQ53" s="181">
        <v>17040202</v>
      </c>
      <c r="AR53" s="178">
        <v>0</v>
      </c>
    </row>
    <row r="54" spans="1:45" s="45" customFormat="1" x14ac:dyDescent="0.3">
      <c r="A54" s="54" t="s">
        <v>434</v>
      </c>
      <c r="B54" s="209" t="s">
        <v>396</v>
      </c>
      <c r="C54" s="209">
        <v>10080014</v>
      </c>
      <c r="D54" s="209" t="s">
        <v>210</v>
      </c>
      <c r="E54" s="53">
        <f>Input!I54</f>
        <v>0</v>
      </c>
      <c r="F54" s="110">
        <f t="shared" si="16"/>
        <v>0</v>
      </c>
      <c r="G54" s="54">
        <v>0.41</v>
      </c>
      <c r="H54" s="53">
        <f t="shared" si="1"/>
        <v>0</v>
      </c>
      <c r="I54" s="82"/>
      <c r="J54" s="94"/>
      <c r="L54" s="94"/>
      <c r="M54" s="94"/>
      <c r="N54" s="94"/>
      <c r="O54" s="94"/>
      <c r="P54" s="118"/>
      <c r="Q54" s="88"/>
      <c r="R54" s="57" t="s">
        <v>531</v>
      </c>
      <c r="S54" s="67">
        <v>10090201</v>
      </c>
      <c r="T54" s="53">
        <v>243</v>
      </c>
      <c r="U54" s="54">
        <f>Input!L127</f>
        <v>225</v>
      </c>
      <c r="V54" s="209">
        <f t="shared" si="52"/>
        <v>54675</v>
      </c>
      <c r="W54" s="53">
        <f t="shared" si="50"/>
        <v>61.266071249999996</v>
      </c>
      <c r="X54" s="54">
        <v>543</v>
      </c>
      <c r="Y54" s="67">
        <v>551</v>
      </c>
      <c r="Z54" s="67">
        <f t="shared" si="53"/>
        <v>1.4625489218979013E-3</v>
      </c>
      <c r="AA54" s="53">
        <f t="shared" si="51"/>
        <v>62.168702133977895</v>
      </c>
      <c r="AB54" s="181">
        <v>10090207</v>
      </c>
      <c r="AC54" s="287">
        <f>SUM(AA48,AA58)</f>
        <v>40.591923749999999</v>
      </c>
      <c r="AJ54" s="116"/>
      <c r="AK54" s="162"/>
      <c r="AQ54" s="181">
        <v>17040203</v>
      </c>
      <c r="AR54" s="178">
        <v>0</v>
      </c>
    </row>
    <row r="55" spans="1:45" s="45" customFormat="1" ht="15" thickBot="1" x14ac:dyDescent="0.35">
      <c r="A55" s="54" t="s">
        <v>440</v>
      </c>
      <c r="B55" s="209" t="s">
        <v>396</v>
      </c>
      <c r="C55" s="209">
        <v>10080014</v>
      </c>
      <c r="D55" s="209" t="s">
        <v>210</v>
      </c>
      <c r="E55" s="53">
        <f>Input!I55</f>
        <v>3172</v>
      </c>
      <c r="F55" s="110">
        <f t="shared" si="16"/>
        <v>3.5543845999999997</v>
      </c>
      <c r="G55" s="54">
        <v>0.41</v>
      </c>
      <c r="H55" s="53">
        <f t="shared" si="1"/>
        <v>1.4572976859999998</v>
      </c>
      <c r="I55" s="82"/>
      <c r="J55" s="94"/>
      <c r="L55" s="94"/>
      <c r="M55" s="94"/>
      <c r="N55" s="94"/>
      <c r="O55" s="94"/>
      <c r="P55" s="118"/>
      <c r="Q55" s="88"/>
      <c r="R55" s="57" t="s">
        <v>531</v>
      </c>
      <c r="S55" s="67">
        <v>10090203</v>
      </c>
      <c r="T55" s="53">
        <v>5</v>
      </c>
      <c r="U55" s="54">
        <f>Input!L128</f>
        <v>225</v>
      </c>
      <c r="V55" s="209">
        <f t="shared" si="52"/>
        <v>1125</v>
      </c>
      <c r="W55" s="53">
        <f t="shared" si="50"/>
        <v>1.2606187499999999</v>
      </c>
      <c r="X55" s="54">
        <v>5</v>
      </c>
      <c r="Y55" s="67">
        <v>12</v>
      </c>
      <c r="Z55" s="67">
        <f t="shared" si="53"/>
        <v>8.7546873735389982E-2</v>
      </c>
      <c r="AA55" s="53">
        <f t="shared" si="51"/>
        <v>3.0254849999999998</v>
      </c>
      <c r="AB55" s="183">
        <v>10090208</v>
      </c>
      <c r="AC55" s="179">
        <f>AA59</f>
        <v>380.88091747461925</v>
      </c>
      <c r="AJ55" s="116"/>
      <c r="AK55" s="162"/>
      <c r="AQ55" s="205">
        <v>17040204</v>
      </c>
      <c r="AR55" s="186">
        <v>0</v>
      </c>
    </row>
    <row r="56" spans="1:45" s="45" customFormat="1" ht="19.2" thickTop="1" thickBot="1" x14ac:dyDescent="0.4">
      <c r="A56" s="54" t="s">
        <v>452</v>
      </c>
      <c r="B56" s="209" t="s">
        <v>399</v>
      </c>
      <c r="C56" s="209">
        <v>10020007</v>
      </c>
      <c r="D56" s="209" t="s">
        <v>210</v>
      </c>
      <c r="E56" s="53">
        <f>Input!I56</f>
        <v>0</v>
      </c>
      <c r="F56" s="110">
        <f t="shared" si="16"/>
        <v>0</v>
      </c>
      <c r="G56" s="54">
        <v>0.41</v>
      </c>
      <c r="H56" s="53">
        <f t="shared" si="1"/>
        <v>0</v>
      </c>
      <c r="I56" s="82"/>
      <c r="J56" s="94"/>
      <c r="L56" s="94"/>
      <c r="M56" s="94"/>
      <c r="N56" s="94"/>
      <c r="O56" s="94"/>
      <c r="P56" s="118"/>
      <c r="Q56" s="88"/>
      <c r="R56" s="57" t="s">
        <v>531</v>
      </c>
      <c r="S56" s="67">
        <v>10090204</v>
      </c>
      <c r="T56" s="53">
        <v>28</v>
      </c>
      <c r="U56" s="54">
        <f>Input!L129</f>
        <v>225</v>
      </c>
      <c r="V56" s="209">
        <f t="shared" si="52"/>
        <v>6300</v>
      </c>
      <c r="W56" s="53">
        <f t="shared" si="50"/>
        <v>7.0594649999999994</v>
      </c>
      <c r="X56" s="54">
        <v>48</v>
      </c>
      <c r="Y56" s="67">
        <v>32</v>
      </c>
      <c r="Z56" s="67">
        <f t="shared" si="53"/>
        <v>-4.0546510810816443E-2</v>
      </c>
      <c r="AA56" s="53">
        <f t="shared" si="51"/>
        <v>4.7063099999999993</v>
      </c>
      <c r="AB56" s="69"/>
      <c r="AC56"/>
      <c r="AJ56" s="116"/>
      <c r="AK56" s="162"/>
      <c r="AL56" s="762" t="s">
        <v>797</v>
      </c>
      <c r="AM56" s="763"/>
      <c r="AN56" s="763"/>
      <c r="AO56" s="763"/>
      <c r="AP56" s="763"/>
      <c r="AQ56" s="763"/>
      <c r="AR56" s="763"/>
      <c r="AS56" s="764"/>
    </row>
    <row r="57" spans="1:45" s="45" customFormat="1" ht="20.399999999999999" customHeight="1" thickTop="1" x14ac:dyDescent="0.3">
      <c r="A57" s="54" t="s">
        <v>453</v>
      </c>
      <c r="B57" s="209" t="s">
        <v>399</v>
      </c>
      <c r="C57" s="209">
        <v>10020007</v>
      </c>
      <c r="D57" s="209" t="s">
        <v>210</v>
      </c>
      <c r="E57" s="53">
        <f>Input!I57</f>
        <v>0</v>
      </c>
      <c r="F57" s="110">
        <f t="shared" si="16"/>
        <v>0</v>
      </c>
      <c r="G57" s="54">
        <v>0.41</v>
      </c>
      <c r="H57" s="53">
        <f t="shared" si="1"/>
        <v>0</v>
      </c>
      <c r="I57" s="82"/>
      <c r="J57" s="94"/>
      <c r="L57" s="94"/>
      <c r="M57" s="94"/>
      <c r="N57" s="94"/>
      <c r="O57" s="94"/>
      <c r="P57" s="118"/>
      <c r="Q57" s="88"/>
      <c r="R57" s="57" t="s">
        <v>533</v>
      </c>
      <c r="S57" s="67">
        <v>10090202</v>
      </c>
      <c r="T57" s="53">
        <v>838</v>
      </c>
      <c r="U57" s="54">
        <f>Input!L130</f>
        <v>225</v>
      </c>
      <c r="V57" s="209">
        <f t="shared" si="52"/>
        <v>188550</v>
      </c>
      <c r="W57" s="53">
        <f t="shared" si="50"/>
        <v>211.27970249999998</v>
      </c>
      <c r="X57" s="54">
        <v>868</v>
      </c>
      <c r="Y57" s="67">
        <v>1358</v>
      </c>
      <c r="Z57" s="67">
        <f t="shared" si="53"/>
        <v>4.4757659345829121E-2</v>
      </c>
      <c r="AA57" s="53">
        <f t="shared" si="51"/>
        <v>330.55050229838707</v>
      </c>
      <c r="AB57" s="69"/>
      <c r="AC57"/>
      <c r="AJ57" s="116"/>
      <c r="AK57" s="162"/>
      <c r="AL57" s="767" t="s">
        <v>1160</v>
      </c>
      <c r="AM57" s="768"/>
      <c r="AN57" s="768"/>
      <c r="AO57" s="769"/>
      <c r="AP57" s="770" t="s">
        <v>1161</v>
      </c>
      <c r="AQ57" s="771"/>
      <c r="AR57" s="758" t="s">
        <v>1162</v>
      </c>
      <c r="AS57" s="759"/>
    </row>
    <row r="58" spans="1:45" s="45" customFormat="1" ht="28.8" x14ac:dyDescent="0.3">
      <c r="A58" s="54" t="s">
        <v>443</v>
      </c>
      <c r="B58" s="209" t="s">
        <v>398</v>
      </c>
      <c r="C58" s="209">
        <v>10080007</v>
      </c>
      <c r="D58" s="209" t="s">
        <v>220</v>
      </c>
      <c r="E58" s="53">
        <f>Input!I58</f>
        <v>0</v>
      </c>
      <c r="F58" s="110">
        <f t="shared" si="16"/>
        <v>0</v>
      </c>
      <c r="G58" s="54">
        <v>0.41</v>
      </c>
      <c r="H58" s="53">
        <f t="shared" si="1"/>
        <v>0</v>
      </c>
      <c r="I58" s="82"/>
      <c r="J58" s="94"/>
      <c r="L58" s="94"/>
      <c r="M58" s="94"/>
      <c r="N58" s="94"/>
      <c r="O58" s="94"/>
      <c r="P58" s="118"/>
      <c r="Q58" s="88"/>
      <c r="R58" s="57" t="s">
        <v>533</v>
      </c>
      <c r="S58" s="67">
        <v>10090207</v>
      </c>
      <c r="T58" s="53">
        <v>130</v>
      </c>
      <c r="U58" s="54">
        <f>Input!L131</f>
        <v>225</v>
      </c>
      <c r="V58" s="209">
        <f t="shared" si="52"/>
        <v>29250</v>
      </c>
      <c r="W58" s="53">
        <f t="shared" si="50"/>
        <v>32.776087500000003</v>
      </c>
      <c r="X58" s="54">
        <v>130</v>
      </c>
      <c r="Y58" s="67">
        <v>156</v>
      </c>
      <c r="Z58" s="67">
        <f t="shared" si="53"/>
        <v>1.823215567939546E-2</v>
      </c>
      <c r="AA58" s="53">
        <f t="shared" si="51"/>
        <v>39.331305</v>
      </c>
      <c r="AB58" s="55"/>
      <c r="AC58"/>
      <c r="AJ58" s="116"/>
      <c r="AK58" s="162"/>
      <c r="AL58" s="105" t="s">
        <v>798</v>
      </c>
      <c r="AM58" s="117" t="s">
        <v>799</v>
      </c>
      <c r="AN58" s="117" t="s">
        <v>7</v>
      </c>
      <c r="AO58" s="335" t="s">
        <v>800</v>
      </c>
      <c r="AP58" s="125" t="s">
        <v>801</v>
      </c>
      <c r="AQ58" s="106" t="s">
        <v>393</v>
      </c>
      <c r="AR58" s="202" t="s">
        <v>7</v>
      </c>
      <c r="AS58" s="319" t="s">
        <v>794</v>
      </c>
    </row>
    <row r="59" spans="1:45" s="45" customFormat="1" x14ac:dyDescent="0.3">
      <c r="A59" s="54" t="s">
        <v>450</v>
      </c>
      <c r="B59" s="209" t="s">
        <v>398</v>
      </c>
      <c r="C59" s="209">
        <v>10080007</v>
      </c>
      <c r="D59" s="209" t="s">
        <v>220</v>
      </c>
      <c r="E59" s="53">
        <f>Input!I59</f>
        <v>80000</v>
      </c>
      <c r="F59" s="110">
        <f t="shared" si="16"/>
        <v>89.643999999999991</v>
      </c>
      <c r="G59" s="54">
        <v>0.41</v>
      </c>
      <c r="H59" s="53">
        <f t="shared" si="1"/>
        <v>36.754039999999996</v>
      </c>
      <c r="I59" s="82"/>
      <c r="J59" s="94"/>
      <c r="L59" s="94"/>
      <c r="M59" s="94"/>
      <c r="N59" s="94"/>
      <c r="O59" s="94"/>
      <c r="P59" s="118"/>
      <c r="Q59" s="88"/>
      <c r="R59" s="57" t="s">
        <v>533</v>
      </c>
      <c r="S59" s="67">
        <v>10090208</v>
      </c>
      <c r="T59" s="53">
        <v>771</v>
      </c>
      <c r="U59" s="54">
        <f>Input!L132</f>
        <v>225</v>
      </c>
      <c r="V59" s="209">
        <f t="shared" si="52"/>
        <v>173475</v>
      </c>
      <c r="W59" s="53">
        <f t="shared" si="50"/>
        <v>194.38741124999999</v>
      </c>
      <c r="X59" s="54">
        <v>2758</v>
      </c>
      <c r="Y59" s="67">
        <v>5404</v>
      </c>
      <c r="Z59" s="67">
        <f t="shared" si="53"/>
        <v>6.726336407268424E-2</v>
      </c>
      <c r="AA59" s="53">
        <f t="shared" si="51"/>
        <v>380.88091747461925</v>
      </c>
      <c r="AB59" s="55"/>
      <c r="AC59"/>
      <c r="AJ59" s="116"/>
      <c r="AK59" s="162"/>
      <c r="AL59" s="54" t="s">
        <v>802</v>
      </c>
      <c r="AM59" s="209" t="s">
        <v>808</v>
      </c>
      <c r="AN59" s="209">
        <v>10090206</v>
      </c>
      <c r="AO59" s="53">
        <f>Input!N119</f>
        <v>41974</v>
      </c>
      <c r="AP59" s="54">
        <v>0</v>
      </c>
      <c r="AQ59" s="53">
        <f>AP59*AO59</f>
        <v>0</v>
      </c>
      <c r="AR59" s="181">
        <v>10080016</v>
      </c>
      <c r="AS59" s="178">
        <f>AQ61</f>
        <v>0</v>
      </c>
    </row>
    <row r="60" spans="1:45" s="45" customFormat="1" ht="15" thickBot="1" x14ac:dyDescent="0.35">
      <c r="A60" s="54" t="s">
        <v>451</v>
      </c>
      <c r="B60" s="209" t="s">
        <v>398</v>
      </c>
      <c r="C60" s="209">
        <v>10080007</v>
      </c>
      <c r="D60" s="209" t="s">
        <v>220</v>
      </c>
      <c r="E60" s="53">
        <f>Input!I60</f>
        <v>1500000</v>
      </c>
      <c r="F60" s="110">
        <f t="shared" si="16"/>
        <v>1680.8249999999998</v>
      </c>
      <c r="G60" s="54">
        <v>0.41</v>
      </c>
      <c r="H60" s="53">
        <f t="shared" si="1"/>
        <v>689.13824999999986</v>
      </c>
      <c r="I60" s="82"/>
      <c r="J60" s="94"/>
      <c r="L60" s="94"/>
      <c r="M60" s="94"/>
      <c r="N60" s="94"/>
      <c r="O60" s="94"/>
      <c r="P60" s="118"/>
      <c r="Q60" s="88"/>
      <c r="R60" s="65" t="s">
        <v>532</v>
      </c>
      <c r="S60" s="130">
        <v>10090203</v>
      </c>
      <c r="T60" s="63">
        <v>19</v>
      </c>
      <c r="U60" s="62">
        <f>Input!L133</f>
        <v>225</v>
      </c>
      <c r="V60" s="210">
        <f t="shared" si="52"/>
        <v>4275</v>
      </c>
      <c r="W60" s="63">
        <f t="shared" si="50"/>
        <v>4.7903512499999996</v>
      </c>
      <c r="X60" s="62">
        <v>94</v>
      </c>
      <c r="Y60" s="130">
        <v>82</v>
      </c>
      <c r="Z60" s="130">
        <f t="shared" si="53"/>
        <v>-1.3657553500575074E-2</v>
      </c>
      <c r="AA60" s="63">
        <f t="shared" si="51"/>
        <v>4.1788170478723403</v>
      </c>
      <c r="AB60" s="56"/>
      <c r="AC60"/>
      <c r="AJ60" s="116"/>
      <c r="AK60" s="162"/>
      <c r="AL60" s="54" t="s">
        <v>803</v>
      </c>
      <c r="AM60" s="209" t="s">
        <v>808</v>
      </c>
      <c r="AN60" s="209">
        <v>10090206</v>
      </c>
      <c r="AO60" s="53">
        <f>Input!N120</f>
        <v>38960</v>
      </c>
      <c r="AP60" s="54">
        <v>0</v>
      </c>
      <c r="AQ60" s="53">
        <f t="shared" ref="AQ60:AQ68" si="54">AP60*AO60</f>
        <v>0</v>
      </c>
      <c r="AR60" s="181">
        <v>10090101</v>
      </c>
      <c r="AS60" s="178">
        <f>SUM(AQ67,AQ68)</f>
        <v>340.66734800000006</v>
      </c>
    </row>
    <row r="61" spans="1:45" s="45" customFormat="1" ht="22.2" thickTop="1" thickBot="1" x14ac:dyDescent="0.45">
      <c r="A61" s="62" t="s">
        <v>446</v>
      </c>
      <c r="B61" s="210" t="s">
        <v>398</v>
      </c>
      <c r="C61" s="210">
        <v>10080008</v>
      </c>
      <c r="D61" s="210" t="s">
        <v>220</v>
      </c>
      <c r="E61" s="63">
        <f>Input!I61</f>
        <v>12800</v>
      </c>
      <c r="F61" s="112">
        <f t="shared" si="16"/>
        <v>14.34304</v>
      </c>
      <c r="G61" s="62">
        <v>0.41</v>
      </c>
      <c r="H61" s="63">
        <f t="shared" si="1"/>
        <v>5.8806463999999998</v>
      </c>
      <c r="I61" s="82"/>
      <c r="J61" s="94"/>
      <c r="L61" s="94"/>
      <c r="M61" s="94"/>
      <c r="N61" s="94"/>
      <c r="O61" s="94"/>
      <c r="P61" s="118"/>
      <c r="Q61" s="88"/>
      <c r="R61" s="480" t="s">
        <v>741</v>
      </c>
      <c r="S61" s="481"/>
      <c r="T61" s="481"/>
      <c r="U61" s="481"/>
      <c r="V61" s="481"/>
      <c r="W61" s="481"/>
      <c r="X61" s="481"/>
      <c r="Y61" s="481"/>
      <c r="Z61" s="481"/>
      <c r="AA61" s="481"/>
      <c r="AB61" s="481"/>
      <c r="AC61" s="481"/>
      <c r="AD61" s="481"/>
      <c r="AE61" s="481"/>
      <c r="AF61" s="481"/>
      <c r="AG61" s="481"/>
      <c r="AH61" s="481"/>
      <c r="AI61" s="765"/>
      <c r="AJ61" s="116"/>
      <c r="AK61" s="162"/>
      <c r="AL61" s="54" t="s">
        <v>804</v>
      </c>
      <c r="AM61" s="209" t="s">
        <v>808</v>
      </c>
      <c r="AN61" s="209">
        <v>10080016</v>
      </c>
      <c r="AO61" s="53">
        <f>Input!N121</f>
        <v>37340</v>
      </c>
      <c r="AP61" s="54">
        <v>0</v>
      </c>
      <c r="AQ61" s="53">
        <f t="shared" si="54"/>
        <v>0</v>
      </c>
      <c r="AR61" s="181">
        <v>10090201</v>
      </c>
      <c r="AS61" s="178">
        <v>0</v>
      </c>
    </row>
    <row r="62" spans="1:45" s="45" customFormat="1" ht="32.4" customHeight="1" thickTop="1" thickBot="1" x14ac:dyDescent="0.4">
      <c r="A62" s="684" t="s">
        <v>462</v>
      </c>
      <c r="B62" s="685"/>
      <c r="C62" s="685"/>
      <c r="D62" s="685"/>
      <c r="E62" s="685"/>
      <c r="F62" s="685"/>
      <c r="G62" s="685"/>
      <c r="H62" s="685"/>
      <c r="I62" s="685"/>
      <c r="J62" s="685"/>
      <c r="K62" s="685"/>
      <c r="L62" s="685"/>
      <c r="M62" s="685"/>
      <c r="N62" s="685"/>
      <c r="O62" s="685"/>
      <c r="P62" s="686"/>
      <c r="Q62" s="88"/>
      <c r="R62" s="664" t="s">
        <v>1160</v>
      </c>
      <c r="S62" s="665"/>
      <c r="T62" s="665"/>
      <c r="U62" s="665"/>
      <c r="V62" s="665"/>
      <c r="W62" s="665"/>
      <c r="X62" s="665"/>
      <c r="Y62" s="666"/>
      <c r="Z62" s="664" t="s">
        <v>1161</v>
      </c>
      <c r="AA62" s="695"/>
      <c r="AB62" s="695"/>
      <c r="AC62" s="696"/>
      <c r="AD62" s="703" t="s">
        <v>1162</v>
      </c>
      <c r="AE62" s="704"/>
      <c r="AF62" s="705"/>
      <c r="AG62" s="355" t="s">
        <v>1163</v>
      </c>
      <c r="AH62" s="706" t="s">
        <v>1170</v>
      </c>
      <c r="AI62" s="707"/>
      <c r="AK62" s="162"/>
      <c r="AL62" s="54" t="s">
        <v>803</v>
      </c>
      <c r="AM62" s="203" t="s">
        <v>809</v>
      </c>
      <c r="AN62" s="209">
        <v>10090206</v>
      </c>
      <c r="AO62" s="53">
        <f>Input!N122</f>
        <v>30129</v>
      </c>
      <c r="AP62" s="54">
        <v>0</v>
      </c>
      <c r="AQ62" s="53">
        <f t="shared" si="54"/>
        <v>0</v>
      </c>
      <c r="AR62" s="181">
        <v>10090202</v>
      </c>
      <c r="AS62" s="178">
        <v>0</v>
      </c>
    </row>
    <row r="63" spans="1:45" ht="63.6" customHeight="1" thickTop="1" x14ac:dyDescent="0.35">
      <c r="A63" s="712" t="s">
        <v>1160</v>
      </c>
      <c r="B63" s="713"/>
      <c r="C63" s="713"/>
      <c r="D63" s="714"/>
      <c r="E63" s="681" t="s">
        <v>1161</v>
      </c>
      <c r="F63" s="682"/>
      <c r="G63" s="682"/>
      <c r="H63" s="683"/>
      <c r="I63" s="681" t="s">
        <v>1162</v>
      </c>
      <c r="J63" s="683"/>
      <c r="K63" s="681" t="s">
        <v>1163</v>
      </c>
      <c r="L63" s="682"/>
      <c r="M63" s="683"/>
      <c r="N63" s="353" t="s">
        <v>1170</v>
      </c>
      <c r="O63" s="687" t="s">
        <v>1171</v>
      </c>
      <c r="P63" s="688"/>
      <c r="Q63" s="85"/>
      <c r="R63" s="315" t="s">
        <v>681</v>
      </c>
      <c r="S63" s="213" t="s">
        <v>391</v>
      </c>
      <c r="T63" s="113" t="s">
        <v>701</v>
      </c>
      <c r="U63" s="313" t="s">
        <v>702</v>
      </c>
      <c r="V63" s="117" t="s">
        <v>703</v>
      </c>
      <c r="W63" s="113" t="s">
        <v>716</v>
      </c>
      <c r="X63" s="113" t="s">
        <v>717</v>
      </c>
      <c r="Y63" s="120" t="s">
        <v>718</v>
      </c>
      <c r="Z63" s="316" t="s">
        <v>719</v>
      </c>
      <c r="AA63" s="113" t="s">
        <v>1016</v>
      </c>
      <c r="AB63" s="313" t="s">
        <v>1017</v>
      </c>
      <c r="AC63" s="121" t="s">
        <v>680</v>
      </c>
      <c r="AD63" s="125" t="s">
        <v>676</v>
      </c>
      <c r="AE63" s="117" t="s">
        <v>677</v>
      </c>
      <c r="AF63" s="106" t="s">
        <v>678</v>
      </c>
      <c r="AG63" s="318" t="s">
        <v>795</v>
      </c>
      <c r="AH63" s="202" t="s">
        <v>7</v>
      </c>
      <c r="AI63" s="319" t="s">
        <v>795</v>
      </c>
      <c r="AL63" s="54" t="s">
        <v>803</v>
      </c>
      <c r="AM63" s="209" t="s">
        <v>808</v>
      </c>
      <c r="AN63" s="209">
        <v>10090206</v>
      </c>
      <c r="AO63" s="53">
        <f>Input!N123</f>
        <v>17738</v>
      </c>
      <c r="AP63" s="54">
        <v>0</v>
      </c>
      <c r="AQ63" s="53">
        <f t="shared" si="54"/>
        <v>0</v>
      </c>
      <c r="AR63" s="181">
        <v>10090203</v>
      </c>
      <c r="AS63" s="178">
        <v>0</v>
      </c>
    </row>
    <row r="64" spans="1:45" s="55" customFormat="1" ht="32.4" customHeight="1" x14ac:dyDescent="0.3">
      <c r="A64" s="105" t="s">
        <v>463</v>
      </c>
      <c r="B64" s="213" t="s">
        <v>391</v>
      </c>
      <c r="C64" s="117" t="s">
        <v>7</v>
      </c>
      <c r="D64" s="119" t="s">
        <v>392</v>
      </c>
      <c r="E64" s="229" t="s">
        <v>991</v>
      </c>
      <c r="F64" s="313" t="s">
        <v>992</v>
      </c>
      <c r="G64" s="124" t="s">
        <v>993</v>
      </c>
      <c r="H64" s="120" t="s">
        <v>994</v>
      </c>
      <c r="I64" s="350" t="s">
        <v>995</v>
      </c>
      <c r="J64" s="120" t="s">
        <v>996</v>
      </c>
      <c r="K64" s="316" t="s">
        <v>997</v>
      </c>
      <c r="L64" s="113" t="s">
        <v>998</v>
      </c>
      <c r="M64" s="120" t="s">
        <v>678</v>
      </c>
      <c r="N64" s="342" t="s">
        <v>795</v>
      </c>
      <c r="O64" s="202" t="s">
        <v>7</v>
      </c>
      <c r="P64" s="319" t="s">
        <v>990</v>
      </c>
      <c r="Q64" s="89"/>
      <c r="R64" s="305" t="s">
        <v>704</v>
      </c>
      <c r="S64" s="306" t="s">
        <v>705</v>
      </c>
      <c r="T64" s="306">
        <v>290</v>
      </c>
      <c r="U64" s="170">
        <f>Input!N140</f>
        <v>159300</v>
      </c>
      <c r="V64" s="170">
        <v>10180002</v>
      </c>
      <c r="W64" s="170">
        <v>214</v>
      </c>
      <c r="X64" s="170">
        <v>159</v>
      </c>
      <c r="Y64" s="310">
        <f>X64/W64</f>
        <v>0.7429906542056075</v>
      </c>
      <c r="Z64" s="307">
        <f>Y64*U64</f>
        <v>118358.41121495327</v>
      </c>
      <c r="AA64" s="170">
        <f>(Z64/1000000)*1120.55</f>
        <v>132.62651768691589</v>
      </c>
      <c r="AB64" s="170">
        <f>Input!O140</f>
        <v>0.49</v>
      </c>
      <c r="AC64" s="308">
        <f>AB64*AA64</f>
        <v>64.986993666588788</v>
      </c>
      <c r="AD64" s="307">
        <v>12944</v>
      </c>
      <c r="AE64" s="309">
        <v>13183</v>
      </c>
      <c r="AF64" s="310">
        <f>(LN(AE64/AD64))/10</f>
        <v>1.8295760459696934E-3</v>
      </c>
      <c r="AG64" s="311">
        <f>AC64*EXP(AF64*5)</f>
        <v>65.584214388166416</v>
      </c>
      <c r="AH64" s="320">
        <v>10180002</v>
      </c>
      <c r="AI64" s="312">
        <f>SUM(AG64,AG67)</f>
        <v>304.09149299414861</v>
      </c>
      <c r="AK64" s="162"/>
      <c r="AL64" s="54" t="s">
        <v>802</v>
      </c>
      <c r="AM64" s="209" t="s">
        <v>808</v>
      </c>
      <c r="AN64" s="209">
        <v>10090206</v>
      </c>
      <c r="AO64" s="53">
        <f>Input!N124</f>
        <v>13728</v>
      </c>
      <c r="AP64" s="54">
        <v>0</v>
      </c>
      <c r="AQ64" s="53">
        <f t="shared" si="54"/>
        <v>0</v>
      </c>
      <c r="AR64" s="181">
        <v>10090204</v>
      </c>
      <c r="AS64" s="178">
        <v>0</v>
      </c>
    </row>
    <row r="65" spans="1:46" s="56" customFormat="1" x14ac:dyDescent="0.3">
      <c r="A65" s="54" t="s">
        <v>962</v>
      </c>
      <c r="B65" s="209" t="s">
        <v>511</v>
      </c>
      <c r="C65" s="209">
        <v>17040105</v>
      </c>
      <c r="D65" s="53" t="s">
        <v>220</v>
      </c>
      <c r="E65" s="247">
        <f>Input!I65</f>
        <v>560</v>
      </c>
      <c r="F65" s="248">
        <f>Input!J65</f>
        <v>350</v>
      </c>
      <c r="G65" s="244">
        <f>F65*E65</f>
        <v>196000</v>
      </c>
      <c r="H65" s="127">
        <f>(G65/1000000)*1120.55</f>
        <v>219.62780000000001</v>
      </c>
      <c r="I65" s="54">
        <f>Input!K65</f>
        <v>1</v>
      </c>
      <c r="J65" s="246">
        <f>I65*H65</f>
        <v>219.62780000000001</v>
      </c>
      <c r="K65" s="54">
        <v>86149</v>
      </c>
      <c r="L65" s="245">
        <v>93194</v>
      </c>
      <c r="M65" s="246">
        <f>(LN(L65/K65))/10</f>
        <v>7.8604986691297295E-3</v>
      </c>
      <c r="N65" s="110">
        <f>J65*EXP(M65*8)</f>
        <v>233.88236722268047</v>
      </c>
      <c r="O65" s="181">
        <v>17040101</v>
      </c>
      <c r="P65" s="178">
        <f>N85</f>
        <v>3.3650422222855045</v>
      </c>
      <c r="Q65" s="87"/>
      <c r="R65" s="57" t="s">
        <v>704</v>
      </c>
      <c r="S65" s="208" t="s">
        <v>705</v>
      </c>
      <c r="T65" s="208">
        <v>290</v>
      </c>
      <c r="U65" s="209">
        <f>$U$64</f>
        <v>159300</v>
      </c>
      <c r="V65" s="209">
        <v>10180004</v>
      </c>
      <c r="W65" s="209">
        <v>214</v>
      </c>
      <c r="X65" s="209">
        <v>28</v>
      </c>
      <c r="Y65" s="53">
        <f t="shared" ref="Y65:Y106" si="55">X65/W65</f>
        <v>0.13084112149532709</v>
      </c>
      <c r="Z65" s="54">
        <f t="shared" ref="Z65:Z106" si="56">Y65*U65</f>
        <v>20842.990654205605</v>
      </c>
      <c r="AA65" s="209">
        <f t="shared" ref="AA65:AA106" si="57">(Z65/1000000)*1120.55</f>
        <v>23.355613177570088</v>
      </c>
      <c r="AB65" s="209">
        <f>$AB$64</f>
        <v>0.49</v>
      </c>
      <c r="AC65" s="72">
        <f t="shared" ref="AC65:AC106" si="58">AB65*AA65</f>
        <v>11.444250457009343</v>
      </c>
      <c r="AD65" s="54">
        <v>976</v>
      </c>
      <c r="AE65" s="109">
        <v>967</v>
      </c>
      <c r="AF65" s="310">
        <f t="shared" ref="AF65:AF106" si="59">(LN(AE65/AD65))/10</f>
        <v>-9.2640909597981567E-4</v>
      </c>
      <c r="AG65" s="311">
        <f t="shared" ref="AG65:AG106" si="60">AC65*EXP(AF65*5)</f>
        <v>11.391362752098857</v>
      </c>
      <c r="AH65" s="193">
        <v>10180003</v>
      </c>
      <c r="AI65" s="178">
        <f>SUM(AG70,AG74)</f>
        <v>19.087601503385024</v>
      </c>
      <c r="AK65" s="155"/>
      <c r="AL65" s="206" t="s">
        <v>805</v>
      </c>
      <c r="AM65" s="204" t="s">
        <v>810</v>
      </c>
      <c r="AN65" s="135">
        <v>10090206</v>
      </c>
      <c r="AO65" s="53">
        <f>Input!N125</f>
        <v>11800</v>
      </c>
      <c r="AP65" s="207">
        <v>0</v>
      </c>
      <c r="AQ65" s="53">
        <f t="shared" si="54"/>
        <v>0</v>
      </c>
      <c r="AR65" s="181">
        <v>10090205</v>
      </c>
      <c r="AS65" s="287">
        <v>0</v>
      </c>
    </row>
    <row r="66" spans="1:46" s="69" customFormat="1" x14ac:dyDescent="0.3">
      <c r="A66" s="54" t="s">
        <v>465</v>
      </c>
      <c r="B66" s="209" t="s">
        <v>511</v>
      </c>
      <c r="C66" s="209">
        <v>17040105</v>
      </c>
      <c r="D66" s="53" t="s">
        <v>220</v>
      </c>
      <c r="E66" s="247">
        <f>Input!I66</f>
        <v>85</v>
      </c>
      <c r="F66" s="248">
        <f>Input!J66</f>
        <v>80</v>
      </c>
      <c r="G66" s="244">
        <f t="shared" ref="G66:G115" si="61">F66*E66</f>
        <v>6800</v>
      </c>
      <c r="H66" s="127">
        <f t="shared" ref="H66:H115" si="62">(G66/1000000)*1120.55</f>
        <v>7.6197399999999993</v>
      </c>
      <c r="I66" s="54">
        <f>Input!K66</f>
        <v>1</v>
      </c>
      <c r="J66" s="246">
        <f t="shared" ref="J66:J115" si="63">I66*H66</f>
        <v>7.6197399999999993</v>
      </c>
      <c r="K66" s="54">
        <v>86149</v>
      </c>
      <c r="L66" s="245">
        <v>93194</v>
      </c>
      <c r="M66" s="246">
        <f t="shared" ref="M66:M115" si="64">(LN(L66/K66))/10</f>
        <v>7.8604986691297295E-3</v>
      </c>
      <c r="N66" s="110">
        <f t="shared" ref="N66:N115" si="65">J66*EXP(M66*8)</f>
        <v>8.1142862097664654</v>
      </c>
      <c r="O66" s="181">
        <v>17040102</v>
      </c>
      <c r="P66" s="178">
        <f>N114</f>
        <v>12.114152000227817</v>
      </c>
      <c r="Q66" s="88"/>
      <c r="R66" s="57" t="s">
        <v>704</v>
      </c>
      <c r="S66" s="208" t="s">
        <v>705</v>
      </c>
      <c r="T66" s="208">
        <v>290</v>
      </c>
      <c r="U66" s="209">
        <f>$U$64</f>
        <v>159300</v>
      </c>
      <c r="V66" s="209">
        <v>10180005</v>
      </c>
      <c r="W66" s="209">
        <v>214</v>
      </c>
      <c r="X66" s="209">
        <v>27</v>
      </c>
      <c r="Y66" s="53">
        <f t="shared" si="55"/>
        <v>0.12616822429906541</v>
      </c>
      <c r="Z66" s="54">
        <f t="shared" si="56"/>
        <v>20098.598130841121</v>
      </c>
      <c r="AA66" s="209">
        <f t="shared" si="57"/>
        <v>22.521484135514019</v>
      </c>
      <c r="AB66" s="209">
        <f>$AB$64</f>
        <v>0.49</v>
      </c>
      <c r="AC66" s="72">
        <f t="shared" si="58"/>
        <v>11.03552722640187</v>
      </c>
      <c r="AD66" s="54">
        <v>27</v>
      </c>
      <c r="AE66" s="209">
        <v>38</v>
      </c>
      <c r="AF66" s="310">
        <f t="shared" si="59"/>
        <v>3.4174929372205669E-2</v>
      </c>
      <c r="AG66" s="311">
        <f t="shared" si="60"/>
        <v>13.091909749857203</v>
      </c>
      <c r="AH66" s="193">
        <v>10180004</v>
      </c>
      <c r="AI66" s="178">
        <f>SUM(AG65,AG68)</f>
        <v>76.025016162625661</v>
      </c>
      <c r="AK66" s="162"/>
      <c r="AL66" s="54" t="s">
        <v>806</v>
      </c>
      <c r="AM66" s="209" t="s">
        <v>808</v>
      </c>
      <c r="AN66" s="209">
        <v>10090206</v>
      </c>
      <c r="AO66" s="53">
        <f>Input!N126</f>
        <v>8902</v>
      </c>
      <c r="AP66" s="207">
        <v>0</v>
      </c>
      <c r="AQ66" s="53">
        <f t="shared" si="54"/>
        <v>0</v>
      </c>
      <c r="AR66" s="181">
        <v>10090206</v>
      </c>
      <c r="AS66" s="178">
        <f>SUM(AQ59,AQ60,AQ62,AQ63,AQ64,AQ65,AQ66)</f>
        <v>0</v>
      </c>
    </row>
    <row r="67" spans="1:46" s="69" customFormat="1" x14ac:dyDescent="0.3">
      <c r="A67" s="54" t="s">
        <v>466</v>
      </c>
      <c r="B67" s="209" t="s">
        <v>511</v>
      </c>
      <c r="C67" s="209">
        <v>17040105</v>
      </c>
      <c r="D67" s="53" t="s">
        <v>220</v>
      </c>
      <c r="E67" s="247">
        <f>Input!I67</f>
        <v>360</v>
      </c>
      <c r="F67" s="248">
        <f>Input!J67</f>
        <v>55</v>
      </c>
      <c r="G67" s="244">
        <f t="shared" si="61"/>
        <v>19800</v>
      </c>
      <c r="H67" s="127">
        <f t="shared" si="62"/>
        <v>22.186890000000002</v>
      </c>
      <c r="I67" s="54">
        <f>Input!K67</f>
        <v>1</v>
      </c>
      <c r="J67" s="246">
        <f t="shared" si="63"/>
        <v>22.186890000000002</v>
      </c>
      <c r="K67" s="54">
        <v>86149</v>
      </c>
      <c r="L67" s="245">
        <v>93194</v>
      </c>
      <c r="M67" s="246">
        <f t="shared" si="64"/>
        <v>7.8604986691297295E-3</v>
      </c>
      <c r="N67" s="110">
        <f t="shared" si="65"/>
        <v>23.626892199025885</v>
      </c>
      <c r="O67" s="181">
        <v>17040103</v>
      </c>
      <c r="P67" s="178">
        <f>SUM(N72,N80,N83:N84,N86:N89,N91:N108,N111:N113)</f>
        <v>4332.8008007072494</v>
      </c>
      <c r="Q67" s="88"/>
      <c r="R67" s="57" t="s">
        <v>704</v>
      </c>
      <c r="S67" s="208" t="s">
        <v>647</v>
      </c>
      <c r="T67" s="208">
        <v>1105</v>
      </c>
      <c r="U67" s="209">
        <f>Input!N141</f>
        <v>611550</v>
      </c>
      <c r="V67" s="209">
        <v>10180002</v>
      </c>
      <c r="W67" s="209">
        <v>1148</v>
      </c>
      <c r="X67" s="209">
        <v>808</v>
      </c>
      <c r="Y67" s="53">
        <f t="shared" si="55"/>
        <v>0.70383275261324041</v>
      </c>
      <c r="Z67" s="54">
        <f t="shared" si="56"/>
        <v>430428.91986062715</v>
      </c>
      <c r="AA67" s="209">
        <f t="shared" si="57"/>
        <v>482.31712614982575</v>
      </c>
      <c r="AB67" s="209">
        <f>Input!O141</f>
        <v>0.49</v>
      </c>
      <c r="AC67" s="72">
        <f t="shared" si="58"/>
        <v>236.33539181341462</v>
      </c>
      <c r="AD67" s="54">
        <v>12944</v>
      </c>
      <c r="AE67" s="109">
        <v>13183</v>
      </c>
      <c r="AF67" s="310">
        <f t="shared" si="59"/>
        <v>1.8295760459696934E-3</v>
      </c>
      <c r="AG67" s="311">
        <f t="shared" si="60"/>
        <v>238.50727860598221</v>
      </c>
      <c r="AH67" s="193">
        <v>10180005</v>
      </c>
      <c r="AI67" s="178">
        <f>SUM(AG66,AG69,AG72)</f>
        <v>26.756339334091749</v>
      </c>
      <c r="AK67" s="162"/>
      <c r="AL67" s="54" t="s">
        <v>807</v>
      </c>
      <c r="AM67" s="209" t="s">
        <v>808</v>
      </c>
      <c r="AN67" s="209">
        <v>10090101</v>
      </c>
      <c r="AO67" s="53">
        <f>Input!N127</f>
        <v>1304</v>
      </c>
      <c r="AP67" s="207">
        <v>0.16666700000000001</v>
      </c>
      <c r="AQ67" s="53">
        <f t="shared" si="54"/>
        <v>217.33376800000002</v>
      </c>
      <c r="AR67" s="181">
        <v>10090207</v>
      </c>
      <c r="AS67" s="178">
        <v>0</v>
      </c>
    </row>
    <row r="68" spans="1:46" s="69" customFormat="1" ht="15" thickBot="1" x14ac:dyDescent="0.35">
      <c r="A68" s="54" t="s">
        <v>467</v>
      </c>
      <c r="B68" s="209" t="s">
        <v>511</v>
      </c>
      <c r="C68" s="209">
        <v>17040105</v>
      </c>
      <c r="D68" s="53" t="s">
        <v>220</v>
      </c>
      <c r="E68" s="247">
        <f>Input!I68</f>
        <v>120</v>
      </c>
      <c r="F68" s="248">
        <f>Input!J68</f>
        <v>1450</v>
      </c>
      <c r="G68" s="244">
        <f t="shared" si="61"/>
        <v>174000</v>
      </c>
      <c r="H68" s="127">
        <f t="shared" si="62"/>
        <v>194.97569999999999</v>
      </c>
      <c r="I68" s="54">
        <f>Input!K68</f>
        <v>1</v>
      </c>
      <c r="J68" s="246">
        <f t="shared" si="63"/>
        <v>194.97569999999999</v>
      </c>
      <c r="K68" s="54">
        <v>86149</v>
      </c>
      <c r="L68" s="245">
        <v>93194</v>
      </c>
      <c r="M68" s="246">
        <f t="shared" si="64"/>
        <v>7.8604986691297295E-3</v>
      </c>
      <c r="N68" s="110">
        <f t="shared" si="65"/>
        <v>207.63026477931837</v>
      </c>
      <c r="O68" s="181">
        <v>17040104</v>
      </c>
      <c r="P68" s="178">
        <v>0</v>
      </c>
      <c r="Q68" s="88"/>
      <c r="R68" s="57" t="s">
        <v>704</v>
      </c>
      <c r="S68" s="208" t="s">
        <v>647</v>
      </c>
      <c r="T68" s="208">
        <v>1105</v>
      </c>
      <c r="U68" s="209">
        <f>$U$67</f>
        <v>611550</v>
      </c>
      <c r="V68" s="209">
        <v>10180004</v>
      </c>
      <c r="W68" s="209">
        <v>1148</v>
      </c>
      <c r="X68" s="209">
        <v>222</v>
      </c>
      <c r="Y68" s="53">
        <f t="shared" si="55"/>
        <v>0.19337979094076654</v>
      </c>
      <c r="Z68" s="54">
        <f t="shared" si="56"/>
        <v>118261.41114982578</v>
      </c>
      <c r="AA68" s="209">
        <f t="shared" si="57"/>
        <v>132.51782426393729</v>
      </c>
      <c r="AB68" s="209">
        <f>$AB$67</f>
        <v>0.49</v>
      </c>
      <c r="AC68" s="72">
        <f t="shared" si="58"/>
        <v>64.933733889329275</v>
      </c>
      <c r="AD68" s="54">
        <v>976</v>
      </c>
      <c r="AE68" s="109">
        <v>967</v>
      </c>
      <c r="AF68" s="310">
        <f t="shared" si="59"/>
        <v>-9.2640909597981567E-4</v>
      </c>
      <c r="AG68" s="311">
        <f t="shared" si="60"/>
        <v>64.633653410526804</v>
      </c>
      <c r="AH68" s="193">
        <v>10180006</v>
      </c>
      <c r="AI68" s="178">
        <f>SUM(AG71,AG73,AG75,AG76)</f>
        <v>79.840214944561254</v>
      </c>
      <c r="AK68" s="162"/>
      <c r="AL68" s="62" t="s">
        <v>807</v>
      </c>
      <c r="AM68" s="210" t="s">
        <v>808</v>
      </c>
      <c r="AN68" s="210">
        <v>10090101</v>
      </c>
      <c r="AO68" s="63">
        <f>Input!N128</f>
        <v>740</v>
      </c>
      <c r="AP68" s="215">
        <v>0.16666700000000001</v>
      </c>
      <c r="AQ68" s="63">
        <f t="shared" si="54"/>
        <v>123.33358000000001</v>
      </c>
      <c r="AR68" s="205">
        <v>10090208</v>
      </c>
      <c r="AS68" s="186">
        <v>0</v>
      </c>
    </row>
    <row r="69" spans="1:46" s="69" customFormat="1" ht="19.2" thickTop="1" thickBot="1" x14ac:dyDescent="0.4">
      <c r="A69" s="54" t="s">
        <v>468</v>
      </c>
      <c r="B69" s="209" t="s">
        <v>511</v>
      </c>
      <c r="C69" s="209">
        <v>17040105</v>
      </c>
      <c r="D69" s="53" t="s">
        <v>220</v>
      </c>
      <c r="E69" s="247">
        <f>Input!I69</f>
        <v>280</v>
      </c>
      <c r="F69" s="248">
        <f>Input!J69</f>
        <v>200</v>
      </c>
      <c r="G69" s="244">
        <f t="shared" si="61"/>
        <v>56000</v>
      </c>
      <c r="H69" s="127">
        <f t="shared" si="62"/>
        <v>62.750799999999998</v>
      </c>
      <c r="I69" s="54">
        <f>Input!K69</f>
        <v>1</v>
      </c>
      <c r="J69" s="246">
        <f t="shared" si="63"/>
        <v>62.750799999999998</v>
      </c>
      <c r="K69" s="54">
        <v>86149</v>
      </c>
      <c r="L69" s="245">
        <v>93194</v>
      </c>
      <c r="M69" s="246">
        <f t="shared" si="64"/>
        <v>7.8604986691297295E-3</v>
      </c>
      <c r="N69" s="110">
        <f t="shared" si="65"/>
        <v>66.823533492194414</v>
      </c>
      <c r="O69" s="181">
        <v>17040105</v>
      </c>
      <c r="P69" s="178">
        <f>SUM(N65:N71,N73:N79,N81:N82)</f>
        <v>3733.1682951844678</v>
      </c>
      <c r="Q69" s="88"/>
      <c r="R69" s="57" t="s">
        <v>704</v>
      </c>
      <c r="S69" s="208" t="s">
        <v>647</v>
      </c>
      <c r="T69" s="208">
        <v>1105</v>
      </c>
      <c r="U69" s="209">
        <f t="shared" ref="U69:U71" si="66">$U$67</f>
        <v>611550</v>
      </c>
      <c r="V69" s="209">
        <v>10180005</v>
      </c>
      <c r="W69" s="209">
        <v>1148</v>
      </c>
      <c r="X69" s="209">
        <v>36</v>
      </c>
      <c r="Y69" s="53">
        <f t="shared" si="55"/>
        <v>3.1358885017421602E-2</v>
      </c>
      <c r="Z69" s="54">
        <f t="shared" si="56"/>
        <v>19177.526132404182</v>
      </c>
      <c r="AA69" s="209">
        <f t="shared" si="57"/>
        <v>21.489376907665505</v>
      </c>
      <c r="AB69" s="209">
        <f t="shared" ref="AB69:AB71" si="67">$AB$67</f>
        <v>0.49</v>
      </c>
      <c r="AC69" s="72">
        <f t="shared" si="58"/>
        <v>10.529794684756098</v>
      </c>
      <c r="AD69" s="54">
        <v>27</v>
      </c>
      <c r="AE69" s="209">
        <v>38</v>
      </c>
      <c r="AF69" s="310">
        <f t="shared" si="59"/>
        <v>3.4174929372205669E-2</v>
      </c>
      <c r="AG69" s="311">
        <f t="shared" si="60"/>
        <v>12.491937980773804</v>
      </c>
      <c r="AH69" s="193">
        <v>10180007</v>
      </c>
      <c r="AI69" s="178">
        <f>SUM(AG78,AG79,AG82)</f>
        <v>1142.6589339463703</v>
      </c>
      <c r="AK69" s="162"/>
      <c r="AL69" s="773" t="s">
        <v>811</v>
      </c>
      <c r="AM69" s="774"/>
      <c r="AN69" s="774"/>
      <c r="AO69" s="774"/>
      <c r="AP69" s="774"/>
      <c r="AQ69" s="774"/>
      <c r="AR69" s="774"/>
      <c r="AS69" s="774"/>
      <c r="AT69" s="775"/>
    </row>
    <row r="70" spans="1:46" s="69" customFormat="1" ht="15" thickTop="1" x14ac:dyDescent="0.3">
      <c r="A70" s="54" t="s">
        <v>469</v>
      </c>
      <c r="B70" s="209" t="s">
        <v>511</v>
      </c>
      <c r="C70" s="209">
        <v>17040105</v>
      </c>
      <c r="D70" s="53" t="s">
        <v>220</v>
      </c>
      <c r="E70" s="247">
        <f>Input!I70</f>
        <v>60</v>
      </c>
      <c r="F70" s="248">
        <f>Input!J70</f>
        <v>3600</v>
      </c>
      <c r="G70" s="244">
        <f t="shared" si="61"/>
        <v>216000</v>
      </c>
      <c r="H70" s="127">
        <f t="shared" si="62"/>
        <v>242.03879999999998</v>
      </c>
      <c r="I70" s="54">
        <f>Input!K70</f>
        <v>1</v>
      </c>
      <c r="J70" s="246">
        <f t="shared" si="63"/>
        <v>242.03879999999998</v>
      </c>
      <c r="K70" s="54">
        <v>86149</v>
      </c>
      <c r="L70" s="245">
        <v>93194</v>
      </c>
      <c r="M70" s="246">
        <f t="shared" si="64"/>
        <v>7.8604986691297295E-3</v>
      </c>
      <c r="N70" s="110">
        <f t="shared" si="65"/>
        <v>257.74791489846416</v>
      </c>
      <c r="O70" s="181">
        <v>17040202</v>
      </c>
      <c r="P70" s="178">
        <v>0</v>
      </c>
      <c r="Q70" s="88"/>
      <c r="R70" s="57" t="s">
        <v>704</v>
      </c>
      <c r="S70" s="208" t="s">
        <v>647</v>
      </c>
      <c r="T70" s="208">
        <v>1105</v>
      </c>
      <c r="U70" s="209">
        <f t="shared" si="66"/>
        <v>611550</v>
      </c>
      <c r="V70" s="209">
        <v>10180003</v>
      </c>
      <c r="W70" s="209">
        <v>1148</v>
      </c>
      <c r="X70" s="209">
        <v>66</v>
      </c>
      <c r="Y70" s="53">
        <f t="shared" si="55"/>
        <v>5.7491289198606271E-2</v>
      </c>
      <c r="Z70" s="54">
        <f t="shared" si="56"/>
        <v>35158.797909407665</v>
      </c>
      <c r="AA70" s="209">
        <f t="shared" si="57"/>
        <v>39.397190997386758</v>
      </c>
      <c r="AB70" s="209">
        <f t="shared" si="67"/>
        <v>0.49</v>
      </c>
      <c r="AC70" s="72">
        <f t="shared" si="58"/>
        <v>19.304623588719512</v>
      </c>
      <c r="AD70" s="54">
        <v>1002</v>
      </c>
      <c r="AE70" s="109">
        <v>947</v>
      </c>
      <c r="AF70" s="310">
        <f t="shared" si="59"/>
        <v>-5.6454188458731876E-3</v>
      </c>
      <c r="AG70" s="311">
        <f t="shared" si="60"/>
        <v>18.767328967069759</v>
      </c>
      <c r="AH70" s="193">
        <v>10180008</v>
      </c>
      <c r="AI70" s="178">
        <f>SUM(AG77,AG80,AG81,AG83,AG84)</f>
        <v>529.99941557751379</v>
      </c>
      <c r="AK70" s="162"/>
      <c r="AL70" s="776" t="s">
        <v>1160</v>
      </c>
      <c r="AM70" s="777"/>
      <c r="AN70" s="777"/>
      <c r="AO70" s="777"/>
      <c r="AP70" s="777"/>
      <c r="AQ70" s="778"/>
      <c r="AR70" s="394" t="s">
        <v>1161</v>
      </c>
      <c r="AS70" s="758" t="s">
        <v>1162</v>
      </c>
      <c r="AT70" s="759"/>
    </row>
    <row r="71" spans="1:46" s="69" customFormat="1" ht="28.8" x14ac:dyDescent="0.3">
      <c r="A71" s="54" t="s">
        <v>470</v>
      </c>
      <c r="B71" s="209" t="s">
        <v>511</v>
      </c>
      <c r="C71" s="209">
        <v>17040105</v>
      </c>
      <c r="D71" s="53" t="s">
        <v>220</v>
      </c>
      <c r="E71" s="247">
        <f>Input!I71</f>
        <v>63</v>
      </c>
      <c r="F71" s="248">
        <f>Input!J71</f>
        <v>100</v>
      </c>
      <c r="G71" s="244">
        <f t="shared" si="61"/>
        <v>6300</v>
      </c>
      <c r="H71" s="127">
        <f t="shared" si="62"/>
        <v>7.0594649999999994</v>
      </c>
      <c r="I71" s="54">
        <f>Input!K71</f>
        <v>1</v>
      </c>
      <c r="J71" s="246">
        <f t="shared" si="63"/>
        <v>7.0594649999999994</v>
      </c>
      <c r="K71" s="54">
        <v>86149</v>
      </c>
      <c r="L71" s="245">
        <v>93194</v>
      </c>
      <c r="M71" s="246">
        <f t="shared" si="64"/>
        <v>7.8604986691297295E-3</v>
      </c>
      <c r="N71" s="110">
        <f t="shared" si="65"/>
        <v>7.5176475178718718</v>
      </c>
      <c r="O71" s="181">
        <v>17040203</v>
      </c>
      <c r="P71" s="178">
        <v>0</v>
      </c>
      <c r="Q71" s="88"/>
      <c r="R71" s="57" t="s">
        <v>704</v>
      </c>
      <c r="S71" s="208" t="s">
        <v>647</v>
      </c>
      <c r="T71" s="208">
        <v>1105</v>
      </c>
      <c r="U71" s="209">
        <f t="shared" si="66"/>
        <v>611550</v>
      </c>
      <c r="V71" s="209">
        <v>10180006</v>
      </c>
      <c r="W71" s="209">
        <v>1148</v>
      </c>
      <c r="X71" s="209">
        <v>16</v>
      </c>
      <c r="Y71" s="53">
        <f t="shared" si="55"/>
        <v>1.3937282229965157E-2</v>
      </c>
      <c r="Z71" s="54">
        <f t="shared" si="56"/>
        <v>8523.3449477351915</v>
      </c>
      <c r="AA71" s="209">
        <f t="shared" si="57"/>
        <v>9.5508341811846673</v>
      </c>
      <c r="AB71" s="209">
        <f t="shared" si="67"/>
        <v>0.49</v>
      </c>
      <c r="AC71" s="72">
        <f t="shared" si="58"/>
        <v>4.6799087487804867</v>
      </c>
      <c r="AD71" s="54">
        <v>355</v>
      </c>
      <c r="AE71" s="109">
        <v>248</v>
      </c>
      <c r="AF71" s="310">
        <f t="shared" si="59"/>
        <v>-3.5868904331043366E-2</v>
      </c>
      <c r="AG71" s="311">
        <f>AC71*EXP(AF71*5)</f>
        <v>3.9115514671414422</v>
      </c>
      <c r="AH71" s="193">
        <v>10180009</v>
      </c>
      <c r="AI71" s="178">
        <f>SUM(AG85:AG87)</f>
        <v>463.65324843000553</v>
      </c>
      <c r="AK71" s="162"/>
      <c r="AL71" s="105" t="s">
        <v>402</v>
      </c>
      <c r="AM71" s="117" t="s">
        <v>392</v>
      </c>
      <c r="AN71" s="117" t="s">
        <v>812</v>
      </c>
      <c r="AO71" s="117" t="s">
        <v>7</v>
      </c>
      <c r="AP71" s="313" t="s">
        <v>813</v>
      </c>
      <c r="AQ71" s="336" t="s">
        <v>814</v>
      </c>
      <c r="AR71" s="318" t="s">
        <v>851</v>
      </c>
      <c r="AS71" s="202" t="s">
        <v>7</v>
      </c>
      <c r="AT71" s="319" t="s">
        <v>393</v>
      </c>
    </row>
    <row r="72" spans="1:46" s="69" customFormat="1" ht="15" thickBot="1" x14ac:dyDescent="0.35">
      <c r="A72" s="54" t="s">
        <v>471</v>
      </c>
      <c r="B72" s="209" t="s">
        <v>511</v>
      </c>
      <c r="C72" s="209">
        <v>17040103</v>
      </c>
      <c r="D72" s="53" t="s">
        <v>220</v>
      </c>
      <c r="E72" s="247">
        <f>Input!I72</f>
        <v>180</v>
      </c>
      <c r="F72" s="248">
        <f>Input!J72</f>
        <v>171</v>
      </c>
      <c r="G72" s="244">
        <f t="shared" si="61"/>
        <v>30780</v>
      </c>
      <c r="H72" s="127">
        <f t="shared" si="62"/>
        <v>34.490528999999995</v>
      </c>
      <c r="I72" s="54">
        <f>Input!K72</f>
        <v>1</v>
      </c>
      <c r="J72" s="246">
        <f t="shared" si="63"/>
        <v>34.490528999999995</v>
      </c>
      <c r="K72" s="54">
        <v>86149</v>
      </c>
      <c r="L72" s="245">
        <v>93194</v>
      </c>
      <c r="M72" s="246">
        <f t="shared" si="64"/>
        <v>7.8604986691297295E-3</v>
      </c>
      <c r="N72" s="110">
        <f t="shared" si="65"/>
        <v>36.729077873031144</v>
      </c>
      <c r="O72" s="183">
        <v>17040204</v>
      </c>
      <c r="P72" s="179">
        <f>SUM(N90,N109,N110,N115)</f>
        <v>358.4330807104443</v>
      </c>
      <c r="Q72" s="88"/>
      <c r="R72" s="57" t="s">
        <v>704</v>
      </c>
      <c r="S72" s="208" t="s">
        <v>706</v>
      </c>
      <c r="T72" s="208">
        <v>3</v>
      </c>
      <c r="U72" s="209">
        <f>Input!N142</f>
        <v>1800</v>
      </c>
      <c r="V72" s="209">
        <v>10180005</v>
      </c>
      <c r="W72" s="209">
        <v>1</v>
      </c>
      <c r="X72" s="209">
        <v>1</v>
      </c>
      <c r="Y72" s="53">
        <f t="shared" si="55"/>
        <v>1</v>
      </c>
      <c r="Z72" s="54">
        <f t="shared" si="56"/>
        <v>1800</v>
      </c>
      <c r="AA72" s="209">
        <f t="shared" si="57"/>
        <v>2.0169899999999998</v>
      </c>
      <c r="AB72" s="209">
        <f>Input!O142</f>
        <v>0.49</v>
      </c>
      <c r="AC72" s="72">
        <f t="shared" si="58"/>
        <v>0.98832509999999996</v>
      </c>
      <c r="AD72" s="54">
        <v>27</v>
      </c>
      <c r="AE72" s="209">
        <v>38</v>
      </c>
      <c r="AF72" s="310">
        <f t="shared" si="59"/>
        <v>3.4174929372205669E-2</v>
      </c>
      <c r="AG72" s="311">
        <f t="shared" si="60"/>
        <v>1.1724916034607413</v>
      </c>
      <c r="AH72" s="193">
        <v>10180010</v>
      </c>
      <c r="AI72" s="178">
        <f>SUM(AG88:AG89)</f>
        <v>648.6550000939344</v>
      </c>
      <c r="AK72" s="162"/>
      <c r="AL72" s="307" t="s">
        <v>704</v>
      </c>
      <c r="AM72" s="170" t="s">
        <v>220</v>
      </c>
      <c r="AN72" s="477" t="s">
        <v>815</v>
      </c>
      <c r="AO72" s="170">
        <v>10180005</v>
      </c>
      <c r="AP72" s="170">
        <f>Input!S140</f>
        <v>750</v>
      </c>
      <c r="AQ72" s="310">
        <f>Input!T140</f>
        <v>33.87278886</v>
      </c>
      <c r="AR72" s="311">
        <f>AQ72*60*24/1000000*1120.55</f>
        <v>54.656861122185113</v>
      </c>
      <c r="AS72" s="320">
        <v>10180002</v>
      </c>
      <c r="AT72" s="312">
        <f>SUM(AR139,AR143,AR144)</f>
        <v>2599.8065216640002</v>
      </c>
    </row>
    <row r="73" spans="1:46" s="69" customFormat="1" ht="15" thickTop="1" x14ac:dyDescent="0.3">
      <c r="A73" s="54" t="s">
        <v>472</v>
      </c>
      <c r="B73" s="209" t="s">
        <v>511</v>
      </c>
      <c r="C73" s="209">
        <v>17040105</v>
      </c>
      <c r="D73" s="53" t="s">
        <v>220</v>
      </c>
      <c r="E73" s="247">
        <f>Input!I73</f>
        <v>40</v>
      </c>
      <c r="F73" s="248">
        <f>Input!J73</f>
        <v>80</v>
      </c>
      <c r="G73" s="244">
        <f t="shared" si="61"/>
        <v>3200</v>
      </c>
      <c r="H73" s="127">
        <f t="shared" si="62"/>
        <v>3.5857600000000001</v>
      </c>
      <c r="I73" s="54">
        <f>Input!K73</f>
        <v>1</v>
      </c>
      <c r="J73" s="246">
        <f t="shared" si="63"/>
        <v>3.5857600000000001</v>
      </c>
      <c r="K73" s="54">
        <v>86149</v>
      </c>
      <c r="L73" s="245">
        <v>93194</v>
      </c>
      <c r="M73" s="246">
        <f t="shared" si="64"/>
        <v>7.8604986691297295E-3</v>
      </c>
      <c r="N73" s="110">
        <f t="shared" si="65"/>
        <v>3.8184876281253954</v>
      </c>
      <c r="O73" s="118"/>
      <c r="P73" s="118"/>
      <c r="Q73" s="88"/>
      <c r="R73" s="57" t="s">
        <v>704</v>
      </c>
      <c r="S73" s="208" t="s">
        <v>395</v>
      </c>
      <c r="T73" s="208">
        <v>247</v>
      </c>
      <c r="U73" s="209">
        <f>Input!N143</f>
        <v>145125</v>
      </c>
      <c r="V73" s="209">
        <v>10180006</v>
      </c>
      <c r="W73" s="209">
        <v>260</v>
      </c>
      <c r="X73" s="209">
        <v>260</v>
      </c>
      <c r="Y73" s="53">
        <f t="shared" si="55"/>
        <v>1</v>
      </c>
      <c r="Z73" s="54">
        <f t="shared" si="56"/>
        <v>145125</v>
      </c>
      <c r="AA73" s="209">
        <f t="shared" si="57"/>
        <v>162.61981875000001</v>
      </c>
      <c r="AB73" s="209">
        <f>Input!O143</f>
        <v>0.49</v>
      </c>
      <c r="AC73" s="72">
        <f t="shared" si="58"/>
        <v>79.683711187500009</v>
      </c>
      <c r="AD73" s="54">
        <v>355</v>
      </c>
      <c r="AE73" s="109">
        <v>248</v>
      </c>
      <c r="AF73" s="310">
        <f t="shared" si="59"/>
        <v>-3.5868904331043366E-2</v>
      </c>
      <c r="AG73" s="311">
        <f t="shared" si="60"/>
        <v>66.601071545243585</v>
      </c>
      <c r="AH73" s="193">
        <v>10180011</v>
      </c>
      <c r="AI73" s="178">
        <f>SUM(AG90:AG93)</f>
        <v>502.88725852088589</v>
      </c>
      <c r="AK73" s="162"/>
      <c r="AL73" s="54" t="s">
        <v>704</v>
      </c>
      <c r="AM73" s="209" t="s">
        <v>220</v>
      </c>
      <c r="AN73" s="766"/>
      <c r="AO73" s="209">
        <v>10180005</v>
      </c>
      <c r="AP73" s="209">
        <f>Input!S141</f>
        <v>600</v>
      </c>
      <c r="AQ73" s="53">
        <f>Input!T141</f>
        <v>27.098231089999999</v>
      </c>
      <c r="AR73" s="110">
        <f t="shared" ref="AR73:AR136" si="68">AQ73*60*24/1000000*1120.55</f>
        <v>43.725488900975279</v>
      </c>
      <c r="AS73" s="193">
        <v>10180003</v>
      </c>
      <c r="AT73" s="178">
        <f>SUM(AR92:AR98,AR100,AR101,AR111,AR112)</f>
        <v>161.35919999999999</v>
      </c>
    </row>
    <row r="74" spans="1:46" s="69" customFormat="1" x14ac:dyDescent="0.3">
      <c r="A74" s="54" t="s">
        <v>473</v>
      </c>
      <c r="B74" s="209" t="s">
        <v>511</v>
      </c>
      <c r="C74" s="209">
        <v>17040105</v>
      </c>
      <c r="D74" s="53" t="s">
        <v>220</v>
      </c>
      <c r="E74" s="247">
        <f>Input!I74</f>
        <v>200</v>
      </c>
      <c r="F74" s="248">
        <f>Input!J74</f>
        <v>95</v>
      </c>
      <c r="G74" s="244">
        <f t="shared" si="61"/>
        <v>19000</v>
      </c>
      <c r="H74" s="127">
        <f t="shared" si="62"/>
        <v>21.29045</v>
      </c>
      <c r="I74" s="54">
        <f>Input!K74</f>
        <v>1</v>
      </c>
      <c r="J74" s="246">
        <f t="shared" si="63"/>
        <v>21.29045</v>
      </c>
      <c r="K74" s="54">
        <v>86149</v>
      </c>
      <c r="L74" s="245">
        <v>93194</v>
      </c>
      <c r="M74" s="246">
        <f t="shared" si="64"/>
        <v>7.8604986691297295E-3</v>
      </c>
      <c r="N74" s="110">
        <f t="shared" si="65"/>
        <v>22.672270291994536</v>
      </c>
      <c r="O74" s="118"/>
      <c r="P74" s="118"/>
      <c r="Q74" s="88"/>
      <c r="R74" s="57" t="s">
        <v>704</v>
      </c>
      <c r="S74" s="208" t="s">
        <v>532</v>
      </c>
      <c r="T74" s="208">
        <v>35</v>
      </c>
      <c r="U74" s="209">
        <f>Input!N144</f>
        <v>19800</v>
      </c>
      <c r="V74" s="209">
        <v>10180003</v>
      </c>
      <c r="W74" s="209">
        <v>33</v>
      </c>
      <c r="X74" s="209">
        <v>1</v>
      </c>
      <c r="Y74" s="53">
        <f t="shared" si="55"/>
        <v>3.0303030303030304E-2</v>
      </c>
      <c r="Z74" s="54">
        <f t="shared" si="56"/>
        <v>600</v>
      </c>
      <c r="AA74" s="209">
        <f t="shared" si="57"/>
        <v>0.67232999999999987</v>
      </c>
      <c r="AB74" s="209">
        <f>Input!O144</f>
        <v>0.49</v>
      </c>
      <c r="AC74" s="72">
        <f t="shared" si="58"/>
        <v>0.32944169999999995</v>
      </c>
      <c r="AD74" s="54">
        <v>1002</v>
      </c>
      <c r="AE74" s="109">
        <v>947</v>
      </c>
      <c r="AF74" s="310">
        <f t="shared" si="59"/>
        <v>-5.6454188458731876E-3</v>
      </c>
      <c r="AG74" s="311">
        <f t="shared" si="60"/>
        <v>0.3202725363152657</v>
      </c>
      <c r="AH74" s="193">
        <v>10180012</v>
      </c>
      <c r="AI74" s="178">
        <f>SUM(AG94:AG97)</f>
        <v>295.06668674459115</v>
      </c>
      <c r="AK74" s="162"/>
      <c r="AL74" s="54" t="s">
        <v>704</v>
      </c>
      <c r="AM74" s="209" t="s">
        <v>220</v>
      </c>
      <c r="AN74" s="766"/>
      <c r="AO74" s="209">
        <v>10180005</v>
      </c>
      <c r="AP74" s="209">
        <f>Input!S142</f>
        <v>550</v>
      </c>
      <c r="AQ74" s="53">
        <f>Input!T142</f>
        <v>24.840045159999999</v>
      </c>
      <c r="AR74" s="110">
        <f t="shared" si="68"/>
        <v>40.08169814981472</v>
      </c>
      <c r="AS74" s="193">
        <v>10180004</v>
      </c>
      <c r="AT74" s="178">
        <f>SUM(AR91,AR99,AR129,AR130,AR131,AR140,AR145)</f>
        <v>479.11857997823995</v>
      </c>
    </row>
    <row r="75" spans="1:46" s="69" customFormat="1" x14ac:dyDescent="0.3">
      <c r="A75" s="54" t="s">
        <v>474</v>
      </c>
      <c r="B75" s="209" t="s">
        <v>511</v>
      </c>
      <c r="C75" s="209">
        <v>17040105</v>
      </c>
      <c r="D75" s="53" t="s">
        <v>220</v>
      </c>
      <c r="E75" s="247">
        <f>Input!I75</f>
        <v>500</v>
      </c>
      <c r="F75" s="248">
        <f>Input!J75</f>
        <v>250</v>
      </c>
      <c r="G75" s="244">
        <f t="shared" si="61"/>
        <v>125000</v>
      </c>
      <c r="H75" s="127">
        <f t="shared" si="62"/>
        <v>140.06874999999999</v>
      </c>
      <c r="I75" s="54">
        <f>Input!K75</f>
        <v>1</v>
      </c>
      <c r="J75" s="246">
        <f t="shared" si="63"/>
        <v>140.06874999999999</v>
      </c>
      <c r="K75" s="54">
        <v>86149</v>
      </c>
      <c r="L75" s="245">
        <v>93194</v>
      </c>
      <c r="M75" s="246">
        <f t="shared" si="64"/>
        <v>7.8604986691297295E-3</v>
      </c>
      <c r="N75" s="110">
        <f t="shared" si="65"/>
        <v>149.15967297364824</v>
      </c>
      <c r="O75" s="118"/>
      <c r="P75" s="118"/>
      <c r="Q75" s="88"/>
      <c r="R75" s="57" t="s">
        <v>704</v>
      </c>
      <c r="S75" s="208" t="s">
        <v>532</v>
      </c>
      <c r="T75" s="208">
        <v>35</v>
      </c>
      <c r="U75" s="209">
        <f>$U$74</f>
        <v>19800</v>
      </c>
      <c r="V75" s="209">
        <v>10180006</v>
      </c>
      <c r="W75" s="209">
        <v>33</v>
      </c>
      <c r="X75" s="209">
        <v>32</v>
      </c>
      <c r="Y75" s="53">
        <f t="shared" si="55"/>
        <v>0.96969696969696972</v>
      </c>
      <c r="Z75" s="54">
        <f t="shared" si="56"/>
        <v>19200</v>
      </c>
      <c r="AA75" s="209">
        <f t="shared" si="57"/>
        <v>21.514559999999996</v>
      </c>
      <c r="AB75" s="209">
        <f>$AB$74</f>
        <v>0.49</v>
      </c>
      <c r="AC75" s="72">
        <f t="shared" si="58"/>
        <v>10.542134399999998</v>
      </c>
      <c r="AD75" s="54">
        <v>355</v>
      </c>
      <c r="AE75" s="109">
        <v>248</v>
      </c>
      <c r="AF75" s="310">
        <f t="shared" si="59"/>
        <v>-3.5868904331043366E-2</v>
      </c>
      <c r="AG75" s="311">
        <f t="shared" si="60"/>
        <v>8.8113045558565144</v>
      </c>
      <c r="AH75" s="193">
        <v>10180013</v>
      </c>
      <c r="AI75" s="178">
        <v>0</v>
      </c>
      <c r="AK75" s="162"/>
      <c r="AL75" s="54" t="s">
        <v>704</v>
      </c>
      <c r="AM75" s="209" t="s">
        <v>220</v>
      </c>
      <c r="AN75" s="766"/>
      <c r="AO75" s="209">
        <v>10180005</v>
      </c>
      <c r="AP75" s="209">
        <f>Input!S143</f>
        <v>554</v>
      </c>
      <c r="AQ75" s="53">
        <f>Input!T143</f>
        <v>25.020700040000001</v>
      </c>
      <c r="AR75" s="110">
        <f t="shared" si="68"/>
        <v>40.373201418943673</v>
      </c>
      <c r="AS75" s="193">
        <v>10180005</v>
      </c>
      <c r="AT75" s="178">
        <f>SUM(AR72,AR73,AR74,AR75,AR76,AR77,AR78,AR80,AR81,AR82,AR83,AR84,AR106,AR128,AR134,AR141,AR142)</f>
        <v>1666.2895110633356</v>
      </c>
    </row>
    <row r="76" spans="1:46" s="69" customFormat="1" x14ac:dyDescent="0.3">
      <c r="A76" s="54" t="s">
        <v>475</v>
      </c>
      <c r="B76" s="209" t="s">
        <v>511</v>
      </c>
      <c r="C76" s="209">
        <v>17040105</v>
      </c>
      <c r="D76" s="53" t="s">
        <v>220</v>
      </c>
      <c r="E76" s="247">
        <f>Input!I76</f>
        <v>1200</v>
      </c>
      <c r="F76" s="248">
        <f>Input!J76</f>
        <v>685</v>
      </c>
      <c r="G76" s="244">
        <f t="shared" si="61"/>
        <v>822000</v>
      </c>
      <c r="H76" s="127">
        <f t="shared" si="62"/>
        <v>921.09209999999996</v>
      </c>
      <c r="I76" s="54">
        <f>Input!K76</f>
        <v>1</v>
      </c>
      <c r="J76" s="246">
        <f t="shared" si="63"/>
        <v>921.09209999999996</v>
      </c>
      <c r="K76" s="54">
        <v>86149</v>
      </c>
      <c r="L76" s="245">
        <v>93194</v>
      </c>
      <c r="M76" s="246">
        <f t="shared" si="64"/>
        <v>7.8604986691297295E-3</v>
      </c>
      <c r="N76" s="110">
        <f t="shared" si="65"/>
        <v>980.87400947471087</v>
      </c>
      <c r="O76" s="118"/>
      <c r="P76" s="118"/>
      <c r="Q76" s="88"/>
      <c r="R76" s="57" t="s">
        <v>704</v>
      </c>
      <c r="S76" s="208" t="s">
        <v>650</v>
      </c>
      <c r="T76" s="208">
        <v>2</v>
      </c>
      <c r="U76" s="209">
        <f>Input!N145</f>
        <v>1125</v>
      </c>
      <c r="V76" s="209">
        <v>10180006</v>
      </c>
      <c r="W76" s="209">
        <v>2</v>
      </c>
      <c r="X76" s="209">
        <v>2</v>
      </c>
      <c r="Y76" s="53">
        <f t="shared" si="55"/>
        <v>1</v>
      </c>
      <c r="Z76" s="54">
        <f t="shared" si="56"/>
        <v>1125</v>
      </c>
      <c r="AA76" s="209">
        <f t="shared" si="57"/>
        <v>1.2606187499999999</v>
      </c>
      <c r="AB76" s="209">
        <f>Input!O145</f>
        <v>0.49</v>
      </c>
      <c r="AC76" s="72">
        <f t="shared" si="58"/>
        <v>0.61770318749999997</v>
      </c>
      <c r="AD76" s="54">
        <v>355</v>
      </c>
      <c r="AE76" s="109">
        <v>248</v>
      </c>
      <c r="AF76" s="310">
        <f t="shared" si="59"/>
        <v>-3.5868904331043366E-2</v>
      </c>
      <c r="AG76" s="311">
        <f t="shared" si="60"/>
        <v>0.51628737631971766</v>
      </c>
      <c r="AH76" s="193">
        <v>10190007</v>
      </c>
      <c r="AI76" s="178">
        <f>SUM(AG98,AG102)</f>
        <v>43.369156518052328</v>
      </c>
      <c r="AK76" s="162"/>
      <c r="AL76" s="54" t="s">
        <v>704</v>
      </c>
      <c r="AM76" s="209" t="s">
        <v>220</v>
      </c>
      <c r="AN76" s="766"/>
      <c r="AO76" s="209">
        <v>10180005</v>
      </c>
      <c r="AP76" s="209">
        <f>Input!S144</f>
        <v>550</v>
      </c>
      <c r="AQ76" s="53">
        <f>Input!T144</f>
        <v>24.840045159999999</v>
      </c>
      <c r="AR76" s="110">
        <f t="shared" si="68"/>
        <v>40.08169814981472</v>
      </c>
      <c r="AS76" s="193">
        <v>10180006</v>
      </c>
      <c r="AT76" s="178">
        <f>SUM(AR79,AR85,AR86,AR87,AR88,AR89,AR90,AR102,AR103,AR104,AR105,AR107,AR108,AR109,AR110,AR113,AR114,AR115,AR116,AR117,AR118,AR119,AR120,AR121,AR122,AR123,AR124,AR125,AR126,AR127,AR132,AR133,AR135,AR136,AR137,AR138)</f>
        <v>12627.356099883393</v>
      </c>
    </row>
    <row r="77" spans="1:46" s="69" customFormat="1" x14ac:dyDescent="0.3">
      <c r="A77" s="54" t="s">
        <v>476</v>
      </c>
      <c r="B77" s="209" t="s">
        <v>511</v>
      </c>
      <c r="C77" s="209">
        <v>17040105</v>
      </c>
      <c r="D77" s="53" t="s">
        <v>220</v>
      </c>
      <c r="E77" s="247">
        <f>Input!I77</f>
        <v>900</v>
      </c>
      <c r="F77" s="248">
        <f>Input!J77</f>
        <v>75</v>
      </c>
      <c r="G77" s="244">
        <f t="shared" si="61"/>
        <v>67500</v>
      </c>
      <c r="H77" s="127">
        <f t="shared" si="62"/>
        <v>75.637124999999997</v>
      </c>
      <c r="I77" s="54">
        <f>Input!K77</f>
        <v>1</v>
      </c>
      <c r="J77" s="246">
        <f t="shared" si="63"/>
        <v>75.637124999999997</v>
      </c>
      <c r="K77" s="54">
        <v>86149</v>
      </c>
      <c r="L77" s="245">
        <v>93194</v>
      </c>
      <c r="M77" s="246">
        <f t="shared" si="64"/>
        <v>7.8604986691297295E-3</v>
      </c>
      <c r="N77" s="110">
        <f t="shared" si="65"/>
        <v>80.546223405770064</v>
      </c>
      <c r="O77" s="118"/>
      <c r="P77" s="118"/>
      <c r="Q77" s="88"/>
      <c r="R77" s="57" t="s">
        <v>707</v>
      </c>
      <c r="S77" s="208" t="s">
        <v>705</v>
      </c>
      <c r="T77" s="208">
        <v>82</v>
      </c>
      <c r="U77" s="209">
        <f>Input!N146</f>
        <v>45000</v>
      </c>
      <c r="V77" s="209">
        <v>10180008</v>
      </c>
      <c r="W77" s="209">
        <v>80</v>
      </c>
      <c r="X77" s="209">
        <v>80</v>
      </c>
      <c r="Y77" s="53">
        <f t="shared" si="55"/>
        <v>1</v>
      </c>
      <c r="Z77" s="54">
        <f t="shared" si="56"/>
        <v>45000</v>
      </c>
      <c r="AA77" s="209">
        <f t="shared" si="57"/>
        <v>50.424749999999996</v>
      </c>
      <c r="AB77" s="209">
        <f>Input!O146</f>
        <v>0.5</v>
      </c>
      <c r="AC77" s="72">
        <f t="shared" si="58"/>
        <v>25.212374999999998</v>
      </c>
      <c r="AD77" s="54">
        <v>9888</v>
      </c>
      <c r="AE77" s="109">
        <v>11214</v>
      </c>
      <c r="AF77" s="310">
        <f t="shared" si="59"/>
        <v>1.2584109698614584E-2</v>
      </c>
      <c r="AG77" s="311">
        <f t="shared" si="60"/>
        <v>26.849722720086451</v>
      </c>
      <c r="AH77" s="193">
        <v>10190008</v>
      </c>
      <c r="AI77" s="178">
        <f>SUM(AG99,AG103)</f>
        <v>28.831760286675802</v>
      </c>
      <c r="AK77" s="162"/>
      <c r="AL77" s="54" t="s">
        <v>704</v>
      </c>
      <c r="AM77" s="209" t="s">
        <v>220</v>
      </c>
      <c r="AN77" s="766"/>
      <c r="AO77" s="209">
        <v>10180005</v>
      </c>
      <c r="AP77" s="209">
        <f>Input!S145</f>
        <v>510</v>
      </c>
      <c r="AQ77" s="53">
        <f>Input!T145</f>
        <v>23.033496419999999</v>
      </c>
      <c r="AR77" s="110">
        <f t="shared" si="68"/>
        <v>37.166665555340636</v>
      </c>
      <c r="AS77" s="193">
        <v>10180007</v>
      </c>
      <c r="AT77" s="178">
        <f>SUM(AR146,AR148,AR149,AR150,AR151,AR152,AR153,AR154,AR155,AR158,AR159,AR160,AR161,AR163,AR164,AR165,AR166,AR168,AR169,AR170,AR171,AR173,AR174)</f>
        <v>22437.729330768001</v>
      </c>
    </row>
    <row r="78" spans="1:46" s="69" customFormat="1" x14ac:dyDescent="0.3">
      <c r="A78" s="54" t="s">
        <v>477</v>
      </c>
      <c r="B78" s="209" t="s">
        <v>511</v>
      </c>
      <c r="C78" s="209">
        <v>17040105</v>
      </c>
      <c r="D78" s="53" t="s">
        <v>220</v>
      </c>
      <c r="E78" s="247">
        <f>Input!I78</f>
        <v>100</v>
      </c>
      <c r="F78" s="248">
        <f>Input!J78</f>
        <v>80</v>
      </c>
      <c r="G78" s="244">
        <f t="shared" si="61"/>
        <v>8000</v>
      </c>
      <c r="H78" s="127">
        <f t="shared" si="62"/>
        <v>8.9643999999999995</v>
      </c>
      <c r="I78" s="54">
        <f>Input!K78</f>
        <v>1</v>
      </c>
      <c r="J78" s="246">
        <f t="shared" si="63"/>
        <v>8.9643999999999995</v>
      </c>
      <c r="K78" s="54">
        <v>86149</v>
      </c>
      <c r="L78" s="245">
        <v>93194</v>
      </c>
      <c r="M78" s="246">
        <f t="shared" si="64"/>
        <v>7.8604986691297295E-3</v>
      </c>
      <c r="N78" s="110">
        <f t="shared" si="65"/>
        <v>9.546219070313489</v>
      </c>
      <c r="O78" s="118"/>
      <c r="P78" s="118"/>
      <c r="Q78" s="88"/>
      <c r="R78" s="57" t="s">
        <v>707</v>
      </c>
      <c r="S78" s="208" t="s">
        <v>647</v>
      </c>
      <c r="T78" s="208">
        <v>4</v>
      </c>
      <c r="U78" s="209">
        <f>Input!N147</f>
        <v>2250</v>
      </c>
      <c r="V78" s="209">
        <v>10180007</v>
      </c>
      <c r="W78" s="209">
        <v>4</v>
      </c>
      <c r="X78" s="209">
        <v>4</v>
      </c>
      <c r="Y78" s="53">
        <f t="shared" si="55"/>
        <v>1</v>
      </c>
      <c r="Z78" s="54">
        <f t="shared" si="56"/>
        <v>2250</v>
      </c>
      <c r="AA78" s="209">
        <f t="shared" si="57"/>
        <v>2.5212374999999998</v>
      </c>
      <c r="AB78" s="209">
        <f>Input!O147</f>
        <v>0.5</v>
      </c>
      <c r="AC78" s="72">
        <f t="shared" si="58"/>
        <v>1.2606187499999999</v>
      </c>
      <c r="AD78" s="54">
        <v>69739</v>
      </c>
      <c r="AE78" s="109">
        <v>79043</v>
      </c>
      <c r="AF78" s="310">
        <f t="shared" si="59"/>
        <v>1.2523230601353741E-2</v>
      </c>
      <c r="AG78" s="311">
        <f t="shared" si="60"/>
        <v>1.3420775514728955</v>
      </c>
      <c r="AH78" s="193">
        <v>10190009</v>
      </c>
      <c r="AI78" s="178">
        <f>SUM(AG100,AG104)</f>
        <v>545.70108208457896</v>
      </c>
      <c r="AK78" s="162"/>
      <c r="AL78" s="54" t="s">
        <v>704</v>
      </c>
      <c r="AM78" s="209" t="s">
        <v>220</v>
      </c>
      <c r="AN78" s="766"/>
      <c r="AO78" s="209">
        <v>10180005</v>
      </c>
      <c r="AP78" s="209">
        <f>Input!S146</f>
        <v>480</v>
      </c>
      <c r="AQ78" s="53">
        <f>Input!T146</f>
        <v>21.678584870000002</v>
      </c>
      <c r="AR78" s="110">
        <f t="shared" si="68"/>
        <v>34.98039111755304</v>
      </c>
      <c r="AS78" s="193">
        <v>10180008</v>
      </c>
      <c r="AT78" s="178">
        <f>SUM(AR147,AR156,AR157,AR162,AR167,AR172,AR175,AR176,AR177)</f>
        <v>8258.6328740582394</v>
      </c>
    </row>
    <row r="79" spans="1:46" s="69" customFormat="1" x14ac:dyDescent="0.3">
      <c r="A79" s="54" t="s">
        <v>478</v>
      </c>
      <c r="B79" s="209" t="s">
        <v>511</v>
      </c>
      <c r="C79" s="209">
        <v>17040105</v>
      </c>
      <c r="D79" s="53" t="s">
        <v>220</v>
      </c>
      <c r="E79" s="247">
        <f>Input!I79</f>
        <v>1640</v>
      </c>
      <c r="F79" s="248">
        <f>Input!J79</f>
        <v>760</v>
      </c>
      <c r="G79" s="244">
        <f t="shared" si="61"/>
        <v>1246400</v>
      </c>
      <c r="H79" s="127">
        <f t="shared" si="62"/>
        <v>1396.6535199999998</v>
      </c>
      <c r="I79" s="54">
        <f>Input!K79</f>
        <v>1</v>
      </c>
      <c r="J79" s="246">
        <f t="shared" si="63"/>
        <v>1396.6535199999998</v>
      </c>
      <c r="K79" s="54">
        <v>86149</v>
      </c>
      <c r="L79" s="245">
        <v>93194</v>
      </c>
      <c r="M79" s="246">
        <f t="shared" si="64"/>
        <v>7.8604986691297295E-3</v>
      </c>
      <c r="N79" s="110">
        <f t="shared" si="65"/>
        <v>1487.3009311548415</v>
      </c>
      <c r="O79" s="118"/>
      <c r="P79" s="118"/>
      <c r="Q79" s="88"/>
      <c r="R79" s="57" t="s">
        <v>707</v>
      </c>
      <c r="S79" s="208" t="s">
        <v>706</v>
      </c>
      <c r="T79" s="208">
        <v>1681</v>
      </c>
      <c r="U79" s="209">
        <f>Input!N148</f>
        <v>994725</v>
      </c>
      <c r="V79" s="209">
        <v>10180007</v>
      </c>
      <c r="W79" s="209">
        <v>1722</v>
      </c>
      <c r="X79" s="209">
        <v>677</v>
      </c>
      <c r="Y79" s="53">
        <f t="shared" si="55"/>
        <v>0.39314750290360045</v>
      </c>
      <c r="Z79" s="54">
        <f t="shared" si="56"/>
        <v>391073.64982578397</v>
      </c>
      <c r="AA79" s="209">
        <f t="shared" si="57"/>
        <v>438.21757831228223</v>
      </c>
      <c r="AB79" s="209">
        <f>Input!O148</f>
        <v>0.5</v>
      </c>
      <c r="AC79" s="72">
        <f t="shared" si="58"/>
        <v>219.10878915614111</v>
      </c>
      <c r="AD79" s="54">
        <v>69739</v>
      </c>
      <c r="AE79" s="109">
        <v>79043</v>
      </c>
      <c r="AF79" s="310">
        <f t="shared" si="59"/>
        <v>1.2523230601353741E-2</v>
      </c>
      <c r="AG79" s="311">
        <f t="shared" si="60"/>
        <v>233.26718506833632</v>
      </c>
      <c r="AH79" s="193">
        <v>10190015</v>
      </c>
      <c r="AI79" s="178">
        <f>SUM(AG101,AG105)</f>
        <v>1096.0072770602253</v>
      </c>
      <c r="AK79" s="162"/>
      <c r="AL79" s="54" t="s">
        <v>704</v>
      </c>
      <c r="AM79" s="209" t="s">
        <v>220</v>
      </c>
      <c r="AN79" s="766"/>
      <c r="AO79" s="209">
        <v>10180006</v>
      </c>
      <c r="AP79" s="209">
        <f>Input!S147</f>
        <v>250</v>
      </c>
      <c r="AQ79" s="53">
        <f>Input!T147</f>
        <v>11.29092962</v>
      </c>
      <c r="AR79" s="110">
        <f t="shared" si="68"/>
        <v>18.218953707395041</v>
      </c>
      <c r="AS79" s="193">
        <v>10180009</v>
      </c>
      <c r="AT79" s="178">
        <f>AR178</f>
        <v>2100</v>
      </c>
    </row>
    <row r="80" spans="1:46" s="69" customFormat="1" x14ac:dyDescent="0.3">
      <c r="A80" s="54" t="s">
        <v>479</v>
      </c>
      <c r="B80" s="209" t="s">
        <v>511</v>
      </c>
      <c r="C80" s="209">
        <v>17040103</v>
      </c>
      <c r="D80" s="53" t="s">
        <v>220</v>
      </c>
      <c r="E80" s="247">
        <f>Input!I80</f>
        <v>288</v>
      </c>
      <c r="F80" s="248">
        <f>Input!J80</f>
        <v>291</v>
      </c>
      <c r="G80" s="244">
        <f t="shared" si="61"/>
        <v>83808</v>
      </c>
      <c r="H80" s="127">
        <f t="shared" si="62"/>
        <v>93.911054399999983</v>
      </c>
      <c r="I80" s="54">
        <f>Input!K80</f>
        <v>1</v>
      </c>
      <c r="J80" s="246">
        <f t="shared" si="63"/>
        <v>93.911054399999983</v>
      </c>
      <c r="K80" s="54">
        <v>86149</v>
      </c>
      <c r="L80" s="245">
        <v>93194</v>
      </c>
      <c r="M80" s="246">
        <f t="shared" si="64"/>
        <v>7.8604986691297295E-3</v>
      </c>
      <c r="N80" s="110">
        <f t="shared" si="65"/>
        <v>100.00619098060409</v>
      </c>
      <c r="O80" s="118"/>
      <c r="P80" s="118"/>
      <c r="Q80" s="88"/>
      <c r="R80" s="57" t="s">
        <v>707</v>
      </c>
      <c r="S80" s="208" t="s">
        <v>706</v>
      </c>
      <c r="T80" s="208">
        <v>1681</v>
      </c>
      <c r="U80" s="209">
        <f>$U$79</f>
        <v>994725</v>
      </c>
      <c r="V80" s="209">
        <v>10180008</v>
      </c>
      <c r="W80" s="209">
        <v>1722</v>
      </c>
      <c r="X80" s="209">
        <v>1045</v>
      </c>
      <c r="Y80" s="53">
        <f t="shared" si="55"/>
        <v>0.60685249709639955</v>
      </c>
      <c r="Z80" s="54">
        <f t="shared" si="56"/>
        <v>603651.35017421609</v>
      </c>
      <c r="AA80" s="209">
        <f t="shared" si="57"/>
        <v>676.42152043771785</v>
      </c>
      <c r="AB80" s="209">
        <f>$AB$79</f>
        <v>0.5</v>
      </c>
      <c r="AC80" s="72">
        <f t="shared" si="58"/>
        <v>338.21076021885892</v>
      </c>
      <c r="AD80" s="54">
        <v>9888</v>
      </c>
      <c r="AE80" s="109">
        <v>11214</v>
      </c>
      <c r="AF80" s="310">
        <f t="shared" si="59"/>
        <v>1.2584109698614584E-2</v>
      </c>
      <c r="AG80" s="311">
        <f t="shared" si="60"/>
        <v>360.174919372967</v>
      </c>
      <c r="AH80" s="193">
        <v>10190016</v>
      </c>
      <c r="AI80" s="178">
        <f>AG106</f>
        <v>39.775403366335638</v>
      </c>
      <c r="AK80" s="162"/>
      <c r="AL80" s="54" t="s">
        <v>704</v>
      </c>
      <c r="AM80" s="209" t="s">
        <v>220</v>
      </c>
      <c r="AN80" s="766"/>
      <c r="AO80" s="209">
        <v>10180005</v>
      </c>
      <c r="AP80" s="209">
        <f>Input!S148</f>
        <v>220</v>
      </c>
      <c r="AQ80" s="53">
        <f>Input!T148</f>
        <v>9.9360180650000007</v>
      </c>
      <c r="AR80" s="110">
        <f t="shared" si="68"/>
        <v>16.032679261539478</v>
      </c>
      <c r="AS80" s="193">
        <v>10180010</v>
      </c>
      <c r="AT80" s="178">
        <f>AR179</f>
        <v>3000</v>
      </c>
    </row>
    <row r="81" spans="1:46" s="69" customFormat="1" ht="15" thickBot="1" x14ac:dyDescent="0.35">
      <c r="A81" s="54" t="s">
        <v>480</v>
      </c>
      <c r="B81" s="209" t="s">
        <v>511</v>
      </c>
      <c r="C81" s="209">
        <v>17040105</v>
      </c>
      <c r="D81" s="53" t="s">
        <v>220</v>
      </c>
      <c r="E81" s="247">
        <f>Input!I81</f>
        <v>318</v>
      </c>
      <c r="F81" s="248">
        <f>Input!J81</f>
        <v>500</v>
      </c>
      <c r="G81" s="244">
        <f t="shared" si="61"/>
        <v>159000</v>
      </c>
      <c r="H81" s="127">
        <f t="shared" si="62"/>
        <v>178.16745</v>
      </c>
      <c r="I81" s="54">
        <f>Input!K81</f>
        <v>1</v>
      </c>
      <c r="J81" s="246">
        <f t="shared" si="63"/>
        <v>178.16745</v>
      </c>
      <c r="K81" s="54">
        <v>86149</v>
      </c>
      <c r="L81" s="245">
        <v>93194</v>
      </c>
      <c r="M81" s="246">
        <f t="shared" si="64"/>
        <v>7.8604986691297295E-3</v>
      </c>
      <c r="N81" s="110">
        <f t="shared" si="65"/>
        <v>189.73110402248059</v>
      </c>
      <c r="O81" s="118"/>
      <c r="P81" s="118"/>
      <c r="Q81" s="88"/>
      <c r="R81" s="57" t="s">
        <v>707</v>
      </c>
      <c r="S81" s="208" t="s">
        <v>708</v>
      </c>
      <c r="T81" s="208">
        <v>5</v>
      </c>
      <c r="U81" s="209">
        <f>Input!N149</f>
        <v>2700</v>
      </c>
      <c r="V81" s="209">
        <v>10180008</v>
      </c>
      <c r="W81" s="209">
        <v>3</v>
      </c>
      <c r="X81" s="209">
        <v>3</v>
      </c>
      <c r="Y81" s="53">
        <f t="shared" si="55"/>
        <v>1</v>
      </c>
      <c r="Z81" s="54">
        <f t="shared" si="56"/>
        <v>2700</v>
      </c>
      <c r="AA81" s="209">
        <f t="shared" si="57"/>
        <v>3.0254850000000002</v>
      </c>
      <c r="AB81" s="209">
        <f>Input!O149</f>
        <v>0.5</v>
      </c>
      <c r="AC81" s="72">
        <f t="shared" si="58"/>
        <v>1.5127425000000001</v>
      </c>
      <c r="AD81" s="54">
        <v>9888</v>
      </c>
      <c r="AE81" s="109">
        <v>11214</v>
      </c>
      <c r="AF81" s="310">
        <f t="shared" si="59"/>
        <v>1.2584109698614584E-2</v>
      </c>
      <c r="AG81" s="311">
        <f t="shared" si="60"/>
        <v>1.6109833632051873</v>
      </c>
      <c r="AH81" s="196">
        <v>10190017</v>
      </c>
      <c r="AI81" s="179">
        <v>0</v>
      </c>
      <c r="AK81" s="162"/>
      <c r="AL81" s="54" t="s">
        <v>704</v>
      </c>
      <c r="AM81" s="209" t="s">
        <v>220</v>
      </c>
      <c r="AN81" s="766"/>
      <c r="AO81" s="209">
        <v>10180005</v>
      </c>
      <c r="AP81" s="209">
        <f>Input!S149</f>
        <v>150</v>
      </c>
      <c r="AQ81" s="53">
        <f>Input!T149</f>
        <v>6.7745577719999996</v>
      </c>
      <c r="AR81" s="110">
        <f t="shared" si="68"/>
        <v>10.931372224437025</v>
      </c>
      <c r="AS81" s="193">
        <v>10180011</v>
      </c>
      <c r="AT81" s="178">
        <f>AR180</f>
        <v>1000</v>
      </c>
    </row>
    <row r="82" spans="1:46" s="69" customFormat="1" ht="15" thickTop="1" x14ac:dyDescent="0.3">
      <c r="A82" s="54" t="s">
        <v>481</v>
      </c>
      <c r="B82" s="209" t="s">
        <v>511</v>
      </c>
      <c r="C82" s="209">
        <v>17040105</v>
      </c>
      <c r="D82" s="53" t="s">
        <v>220</v>
      </c>
      <c r="E82" s="247">
        <f>Input!I82</f>
        <v>70</v>
      </c>
      <c r="F82" s="248">
        <f>Input!J82</f>
        <v>50</v>
      </c>
      <c r="G82" s="244">
        <f t="shared" si="61"/>
        <v>3500</v>
      </c>
      <c r="H82" s="127">
        <f t="shared" si="62"/>
        <v>3.9219249999999999</v>
      </c>
      <c r="I82" s="54">
        <f>Input!K82</f>
        <v>1</v>
      </c>
      <c r="J82" s="246">
        <f t="shared" si="63"/>
        <v>3.9219249999999999</v>
      </c>
      <c r="K82" s="54">
        <v>86149</v>
      </c>
      <c r="L82" s="245">
        <v>93194</v>
      </c>
      <c r="M82" s="246">
        <f t="shared" si="64"/>
        <v>7.8604986691297295E-3</v>
      </c>
      <c r="N82" s="110">
        <f t="shared" si="65"/>
        <v>4.1764708432621509</v>
      </c>
      <c r="O82" s="118"/>
      <c r="P82" s="118"/>
      <c r="Q82" s="88"/>
      <c r="R82" s="57" t="s">
        <v>707</v>
      </c>
      <c r="S82" s="208" t="s">
        <v>532</v>
      </c>
      <c r="T82" s="208">
        <v>2685</v>
      </c>
      <c r="U82" s="209">
        <f>Input!N150</f>
        <v>1522350</v>
      </c>
      <c r="V82" s="209">
        <v>10180007</v>
      </c>
      <c r="W82" s="209">
        <v>2739</v>
      </c>
      <c r="X82" s="209">
        <v>2739</v>
      </c>
      <c r="Y82" s="53">
        <f t="shared" si="55"/>
        <v>1</v>
      </c>
      <c r="Z82" s="54">
        <f t="shared" si="56"/>
        <v>1522350</v>
      </c>
      <c r="AA82" s="209">
        <f t="shared" si="57"/>
        <v>1705.8692925</v>
      </c>
      <c r="AB82" s="209">
        <f>Input!O150</f>
        <v>0.5</v>
      </c>
      <c r="AC82" s="72">
        <f t="shared" si="58"/>
        <v>852.93464625000001</v>
      </c>
      <c r="AD82" s="54">
        <v>69739</v>
      </c>
      <c r="AE82" s="109">
        <v>79043</v>
      </c>
      <c r="AF82" s="310">
        <f t="shared" si="59"/>
        <v>1.2523230601353741E-2</v>
      </c>
      <c r="AG82" s="311">
        <f t="shared" si="60"/>
        <v>908.04967132656111</v>
      </c>
      <c r="AK82" s="162"/>
      <c r="AL82" s="54" t="s">
        <v>704</v>
      </c>
      <c r="AM82" s="209" t="s">
        <v>220</v>
      </c>
      <c r="AN82" s="766"/>
      <c r="AO82" s="209">
        <v>10180005</v>
      </c>
      <c r="AP82" s="209">
        <f>Input!S150</f>
        <v>90</v>
      </c>
      <c r="AQ82" s="53">
        <f>Input!T150</f>
        <v>4.0647346630000003</v>
      </c>
      <c r="AR82" s="110">
        <f t="shared" si="68"/>
        <v>6.5588233343394959</v>
      </c>
      <c r="AS82" s="193">
        <v>10180012</v>
      </c>
      <c r="AT82" s="178">
        <f>AR181</f>
        <v>7500</v>
      </c>
    </row>
    <row r="83" spans="1:46" s="69" customFormat="1" x14ac:dyDescent="0.3">
      <c r="A83" s="54" t="s">
        <v>482</v>
      </c>
      <c r="B83" s="209" t="s">
        <v>511</v>
      </c>
      <c r="C83" s="209">
        <v>17040103</v>
      </c>
      <c r="D83" s="53" t="s">
        <v>220</v>
      </c>
      <c r="E83" s="247">
        <f>Input!I83</f>
        <v>50</v>
      </c>
      <c r="F83" s="248">
        <f>Input!J83</f>
        <v>200</v>
      </c>
      <c r="G83" s="244">
        <f t="shared" si="61"/>
        <v>10000</v>
      </c>
      <c r="H83" s="127">
        <f t="shared" si="62"/>
        <v>11.205499999999999</v>
      </c>
      <c r="I83" s="54">
        <f>Input!K83</f>
        <v>1</v>
      </c>
      <c r="J83" s="246">
        <f t="shared" si="63"/>
        <v>11.205499999999999</v>
      </c>
      <c r="K83" s="54">
        <v>86149</v>
      </c>
      <c r="L83" s="245">
        <v>93194</v>
      </c>
      <c r="M83" s="246">
        <f t="shared" si="64"/>
        <v>7.8604986691297295E-3</v>
      </c>
      <c r="N83" s="110">
        <f t="shared" si="65"/>
        <v>11.93277383789186</v>
      </c>
      <c r="O83" s="118"/>
      <c r="P83" s="118"/>
      <c r="Q83" s="88"/>
      <c r="R83" s="57" t="s">
        <v>707</v>
      </c>
      <c r="S83" s="208" t="s">
        <v>628</v>
      </c>
      <c r="T83" s="208">
        <v>47</v>
      </c>
      <c r="U83" s="209">
        <f>Input!N151</f>
        <v>24750</v>
      </c>
      <c r="V83" s="209">
        <v>10180008</v>
      </c>
      <c r="W83" s="209">
        <v>56</v>
      </c>
      <c r="X83" s="209">
        <v>56</v>
      </c>
      <c r="Y83" s="53">
        <f t="shared" si="55"/>
        <v>1</v>
      </c>
      <c r="Z83" s="54">
        <f t="shared" si="56"/>
        <v>24750</v>
      </c>
      <c r="AA83" s="209">
        <f t="shared" si="57"/>
        <v>27.7336125</v>
      </c>
      <c r="AB83" s="209">
        <f>Input!O151</f>
        <v>0.5</v>
      </c>
      <c r="AC83" s="72">
        <f t="shared" si="58"/>
        <v>13.86680625</v>
      </c>
      <c r="AD83" s="54">
        <v>9888</v>
      </c>
      <c r="AE83" s="109">
        <v>11214</v>
      </c>
      <c r="AF83" s="310">
        <f t="shared" si="59"/>
        <v>1.2584109698614584E-2</v>
      </c>
      <c r="AG83" s="311">
        <f t="shared" si="60"/>
        <v>14.767347496047549</v>
      </c>
      <c r="AK83" s="162"/>
      <c r="AL83" s="54" t="s">
        <v>704</v>
      </c>
      <c r="AM83" s="209" t="s">
        <v>220</v>
      </c>
      <c r="AN83" s="766"/>
      <c r="AO83" s="209">
        <v>10180005</v>
      </c>
      <c r="AP83" s="209">
        <f>Input!S151</f>
        <v>60</v>
      </c>
      <c r="AQ83" s="53">
        <f>Input!T151</f>
        <v>2.7098231089999998</v>
      </c>
      <c r="AR83" s="110">
        <f t="shared" si="68"/>
        <v>4.3725488900975282</v>
      </c>
      <c r="AS83" s="193">
        <v>10180013</v>
      </c>
      <c r="AT83" s="178">
        <v>0</v>
      </c>
    </row>
    <row r="84" spans="1:46" s="69" customFormat="1" x14ac:dyDescent="0.3">
      <c r="A84" s="54" t="s">
        <v>483</v>
      </c>
      <c r="B84" s="209" t="s">
        <v>399</v>
      </c>
      <c r="C84" s="209">
        <v>17040103</v>
      </c>
      <c r="D84" s="53" t="s">
        <v>220</v>
      </c>
      <c r="E84" s="247">
        <f>Input!I84</f>
        <v>230</v>
      </c>
      <c r="F84" s="248">
        <f>Input!J84</f>
        <v>165</v>
      </c>
      <c r="G84" s="244">
        <f t="shared" si="61"/>
        <v>37950</v>
      </c>
      <c r="H84" s="127">
        <f t="shared" si="62"/>
        <v>42.524872499999994</v>
      </c>
      <c r="I84" s="54">
        <f>Input!K84</f>
        <v>0.47</v>
      </c>
      <c r="J84" s="246">
        <f t="shared" si="63"/>
        <v>19.986690074999995</v>
      </c>
      <c r="K84" s="54">
        <v>86149</v>
      </c>
      <c r="L84" s="245">
        <v>93194</v>
      </c>
      <c r="M84" s="246">
        <f t="shared" si="64"/>
        <v>7.8604986691297295E-3</v>
      </c>
      <c r="N84" s="110">
        <f t="shared" si="65"/>
        <v>21.283892055955814</v>
      </c>
      <c r="O84" s="118"/>
      <c r="P84" s="118"/>
      <c r="Q84" s="88"/>
      <c r="R84" s="57" t="s">
        <v>707</v>
      </c>
      <c r="S84" s="208" t="s">
        <v>709</v>
      </c>
      <c r="T84" s="208">
        <v>388</v>
      </c>
      <c r="U84" s="209">
        <f>Input!N152</f>
        <v>212175</v>
      </c>
      <c r="V84" s="209">
        <v>10180008</v>
      </c>
      <c r="W84" s="209">
        <v>409</v>
      </c>
      <c r="X84" s="209">
        <v>409</v>
      </c>
      <c r="Y84" s="53">
        <f t="shared" si="55"/>
        <v>1</v>
      </c>
      <c r="Z84" s="54">
        <f t="shared" si="56"/>
        <v>212175</v>
      </c>
      <c r="AA84" s="209">
        <f t="shared" si="57"/>
        <v>237.75269624999999</v>
      </c>
      <c r="AB84" s="209">
        <f>Input!O152</f>
        <v>0.5</v>
      </c>
      <c r="AC84" s="72">
        <f t="shared" si="58"/>
        <v>118.87634812499999</v>
      </c>
      <c r="AD84" s="54">
        <v>9888</v>
      </c>
      <c r="AE84" s="109">
        <v>11214</v>
      </c>
      <c r="AF84" s="310">
        <f t="shared" si="59"/>
        <v>1.2584109698614584E-2</v>
      </c>
      <c r="AG84" s="311">
        <f t="shared" si="60"/>
        <v>126.59644262520762</v>
      </c>
      <c r="AK84" s="162"/>
      <c r="AL84" s="54" t="s">
        <v>704</v>
      </c>
      <c r="AM84" s="209" t="s">
        <v>220</v>
      </c>
      <c r="AN84" s="766"/>
      <c r="AO84" s="209">
        <v>10180005</v>
      </c>
      <c r="AP84" s="209">
        <f>Input!S152</f>
        <v>550</v>
      </c>
      <c r="AQ84" s="53">
        <f>Input!T152</f>
        <v>24.840045159999999</v>
      </c>
      <c r="AR84" s="110">
        <f t="shared" si="68"/>
        <v>40.08169814981472</v>
      </c>
      <c r="AS84" s="193">
        <v>10190007</v>
      </c>
      <c r="AT84" s="178">
        <v>0</v>
      </c>
    </row>
    <row r="85" spans="1:46" s="69" customFormat="1" x14ac:dyDescent="0.3">
      <c r="A85" s="54" t="s">
        <v>672</v>
      </c>
      <c r="B85" s="209" t="s">
        <v>399</v>
      </c>
      <c r="C85" s="209">
        <v>17040101</v>
      </c>
      <c r="D85" s="53" t="s">
        <v>220</v>
      </c>
      <c r="E85" s="247">
        <f>Input!I85</f>
        <v>50</v>
      </c>
      <c r="F85" s="248">
        <f>Input!J85</f>
        <v>120</v>
      </c>
      <c r="G85" s="244">
        <f t="shared" si="61"/>
        <v>6000</v>
      </c>
      <c r="H85" s="127">
        <f t="shared" si="62"/>
        <v>6.7233000000000001</v>
      </c>
      <c r="I85" s="54">
        <f>Input!K85</f>
        <v>0.47</v>
      </c>
      <c r="J85" s="246">
        <f t="shared" si="63"/>
        <v>3.159951</v>
      </c>
      <c r="K85" s="54">
        <v>86149</v>
      </c>
      <c r="L85" s="245">
        <v>93194</v>
      </c>
      <c r="M85" s="246">
        <f t="shared" si="64"/>
        <v>7.8604986691297295E-3</v>
      </c>
      <c r="N85" s="110">
        <f t="shared" si="65"/>
        <v>3.3650422222855045</v>
      </c>
      <c r="O85" s="118"/>
      <c r="P85" s="118"/>
      <c r="Q85" s="88"/>
      <c r="R85" s="57" t="s">
        <v>710</v>
      </c>
      <c r="S85" s="208" t="s">
        <v>708</v>
      </c>
      <c r="T85" s="208">
        <v>1471</v>
      </c>
      <c r="U85" s="209">
        <f>Input!N153</f>
        <v>801000</v>
      </c>
      <c r="V85" s="209">
        <v>10180009</v>
      </c>
      <c r="W85" s="209">
        <v>1584</v>
      </c>
      <c r="X85" s="209">
        <v>1584</v>
      </c>
      <c r="Y85" s="53">
        <f t="shared" si="55"/>
        <v>1</v>
      </c>
      <c r="Z85" s="54">
        <f t="shared" si="56"/>
        <v>801000</v>
      </c>
      <c r="AA85" s="209">
        <f t="shared" si="57"/>
        <v>897.56055000000003</v>
      </c>
      <c r="AB85" s="209">
        <f>Input!O153</f>
        <v>0.5</v>
      </c>
      <c r="AC85" s="72">
        <f t="shared" si="58"/>
        <v>448.78027500000002</v>
      </c>
      <c r="AD85" s="54">
        <v>11080</v>
      </c>
      <c r="AE85" s="109">
        <v>11767</v>
      </c>
      <c r="AF85" s="310">
        <f t="shared" si="59"/>
        <v>6.0157322162654103E-3</v>
      </c>
      <c r="AG85" s="311">
        <f t="shared" si="60"/>
        <v>462.48404718711674</v>
      </c>
      <c r="AK85" s="162"/>
      <c r="AL85" s="54" t="s">
        <v>704</v>
      </c>
      <c r="AM85" s="209" t="s">
        <v>220</v>
      </c>
      <c r="AN85" s="766" t="s">
        <v>816</v>
      </c>
      <c r="AO85" s="209">
        <v>10180006</v>
      </c>
      <c r="AP85" s="209">
        <f>Input!S153</f>
        <v>1000</v>
      </c>
      <c r="AQ85" s="53">
        <f>Input!T153</f>
        <v>0</v>
      </c>
      <c r="AR85" s="110">
        <f t="shared" si="68"/>
        <v>0</v>
      </c>
      <c r="AS85" s="193">
        <v>10190008</v>
      </c>
      <c r="AT85" s="178">
        <f>SUM(AR188,AR193,AR194,AR198)</f>
        <v>875.40593183999999</v>
      </c>
    </row>
    <row r="86" spans="1:46" s="69" customFormat="1" x14ac:dyDescent="0.3">
      <c r="A86" s="54" t="s">
        <v>484</v>
      </c>
      <c r="B86" s="209" t="s">
        <v>399</v>
      </c>
      <c r="C86" s="209">
        <v>17040103</v>
      </c>
      <c r="D86" s="53" t="s">
        <v>220</v>
      </c>
      <c r="E86" s="247">
        <f>Input!I86</f>
        <v>200</v>
      </c>
      <c r="F86" s="248">
        <f>Input!J86</f>
        <v>120</v>
      </c>
      <c r="G86" s="244">
        <f t="shared" si="61"/>
        <v>24000</v>
      </c>
      <c r="H86" s="127">
        <f t="shared" si="62"/>
        <v>26.8932</v>
      </c>
      <c r="I86" s="54">
        <f>Input!K86</f>
        <v>0.47</v>
      </c>
      <c r="J86" s="246">
        <f t="shared" si="63"/>
        <v>12.639804</v>
      </c>
      <c r="K86" s="54">
        <v>86149</v>
      </c>
      <c r="L86" s="245">
        <v>93194</v>
      </c>
      <c r="M86" s="246">
        <f t="shared" si="64"/>
        <v>7.8604986691297295E-3</v>
      </c>
      <c r="N86" s="110">
        <f t="shared" si="65"/>
        <v>13.460168889142018</v>
      </c>
      <c r="O86" s="118"/>
      <c r="P86" s="118"/>
      <c r="Q86" s="88"/>
      <c r="R86" s="57" t="s">
        <v>710</v>
      </c>
      <c r="S86" s="208" t="s">
        <v>628</v>
      </c>
      <c r="T86" s="208">
        <v>4</v>
      </c>
      <c r="U86" s="209">
        <f>Input!N154</f>
        <v>2025</v>
      </c>
      <c r="V86" s="209">
        <v>10180009</v>
      </c>
      <c r="W86" s="209">
        <v>7</v>
      </c>
      <c r="X86" s="209">
        <v>7</v>
      </c>
      <c r="Y86" s="53">
        <f t="shared" si="55"/>
        <v>1</v>
      </c>
      <c r="Z86" s="54">
        <f t="shared" si="56"/>
        <v>2025</v>
      </c>
      <c r="AA86" s="209">
        <f t="shared" si="57"/>
        <v>2.2691137499999998</v>
      </c>
      <c r="AB86" s="209">
        <f>Input!O154</f>
        <v>0.5</v>
      </c>
      <c r="AC86" s="72">
        <f t="shared" si="58"/>
        <v>1.1345568749999999</v>
      </c>
      <c r="AD86" s="54">
        <v>11080</v>
      </c>
      <c r="AE86" s="109">
        <v>11767</v>
      </c>
      <c r="AF86" s="310">
        <f t="shared" si="59"/>
        <v>6.0157322162654103E-3</v>
      </c>
      <c r="AG86" s="311">
        <f t="shared" si="60"/>
        <v>1.1692012428887781</v>
      </c>
      <c r="AK86" s="162"/>
      <c r="AL86" s="54" t="s">
        <v>704</v>
      </c>
      <c r="AM86" s="209" t="s">
        <v>220</v>
      </c>
      <c r="AN86" s="766"/>
      <c r="AO86" s="209">
        <v>10180006</v>
      </c>
      <c r="AP86" s="209">
        <f>Input!S154</f>
        <v>1000</v>
      </c>
      <c r="AQ86" s="53">
        <f>Input!T154</f>
        <v>0</v>
      </c>
      <c r="AR86" s="110">
        <f t="shared" si="68"/>
        <v>0</v>
      </c>
      <c r="AS86" s="193">
        <v>10190009</v>
      </c>
      <c r="AT86" s="178">
        <f>SUM(AR182,AR184,AR185,AR187,AR189,AR190,AR191,AR192,AR195,AR196,AR197,AR201,AR202,AR204,AR205)</f>
        <v>4321.1219235839999</v>
      </c>
    </row>
    <row r="87" spans="1:46" s="69" customFormat="1" x14ac:dyDescent="0.3">
      <c r="A87" s="54" t="s">
        <v>485</v>
      </c>
      <c r="B87" s="209" t="s">
        <v>399</v>
      </c>
      <c r="C87" s="209">
        <v>17040103</v>
      </c>
      <c r="D87" s="53" t="s">
        <v>220</v>
      </c>
      <c r="E87" s="247">
        <f>Input!I87</f>
        <v>1500</v>
      </c>
      <c r="F87" s="248">
        <f>Input!J87</f>
        <v>660</v>
      </c>
      <c r="G87" s="244">
        <f t="shared" si="61"/>
        <v>990000</v>
      </c>
      <c r="H87" s="127">
        <f t="shared" si="62"/>
        <v>1109.3444999999999</v>
      </c>
      <c r="I87" s="54">
        <f>Input!K87</f>
        <v>0.47</v>
      </c>
      <c r="J87" s="246">
        <f t="shared" si="63"/>
        <v>521.39191499999993</v>
      </c>
      <c r="K87" s="54">
        <v>86149</v>
      </c>
      <c r="L87" s="245">
        <v>93194</v>
      </c>
      <c r="M87" s="246">
        <f t="shared" si="64"/>
        <v>7.8604986691297295E-3</v>
      </c>
      <c r="N87" s="110">
        <f t="shared" si="65"/>
        <v>555.23196667710818</v>
      </c>
      <c r="O87" s="118"/>
      <c r="P87" s="118"/>
      <c r="Q87" s="88"/>
      <c r="R87" s="57" t="s">
        <v>710</v>
      </c>
      <c r="S87" s="208" t="s">
        <v>709</v>
      </c>
      <c r="T87" s="208">
        <v>0</v>
      </c>
      <c r="U87" s="209">
        <f>Input!N155</f>
        <v>0</v>
      </c>
      <c r="V87" s="209">
        <v>10180009</v>
      </c>
      <c r="W87" s="209">
        <v>44</v>
      </c>
      <c r="X87" s="209">
        <v>44</v>
      </c>
      <c r="Y87" s="53">
        <f t="shared" si="55"/>
        <v>1</v>
      </c>
      <c r="Z87" s="54">
        <f t="shared" si="56"/>
        <v>0</v>
      </c>
      <c r="AA87" s="209">
        <f t="shared" si="57"/>
        <v>0</v>
      </c>
      <c r="AB87" s="209">
        <f>Input!O155</f>
        <v>0.5</v>
      </c>
      <c r="AC87" s="72">
        <f t="shared" si="58"/>
        <v>0</v>
      </c>
      <c r="AD87" s="54">
        <v>11080</v>
      </c>
      <c r="AE87" s="109">
        <v>11767</v>
      </c>
      <c r="AF87" s="310">
        <f t="shared" si="59"/>
        <v>6.0157322162654103E-3</v>
      </c>
      <c r="AG87" s="311">
        <f t="shared" si="60"/>
        <v>0</v>
      </c>
      <c r="AK87" s="162"/>
      <c r="AL87" s="54" t="s">
        <v>704</v>
      </c>
      <c r="AM87" s="209" t="s">
        <v>220</v>
      </c>
      <c r="AN87" s="766"/>
      <c r="AO87" s="209">
        <v>10180006</v>
      </c>
      <c r="AP87" s="209">
        <f>Input!S155</f>
        <v>1000</v>
      </c>
      <c r="AQ87" s="53">
        <f>Input!T155</f>
        <v>0</v>
      </c>
      <c r="AR87" s="110">
        <f t="shared" si="68"/>
        <v>0</v>
      </c>
      <c r="AS87" s="193">
        <v>10190015</v>
      </c>
      <c r="AT87" s="178">
        <f>SUM(AR183,AR186,AR199,AR200,AR203)</f>
        <v>2764.0830960000003</v>
      </c>
    </row>
    <row r="88" spans="1:46" s="69" customFormat="1" x14ac:dyDescent="0.3">
      <c r="A88" s="54" t="s">
        <v>486</v>
      </c>
      <c r="B88" s="209" t="s">
        <v>399</v>
      </c>
      <c r="C88" s="209">
        <v>17040103</v>
      </c>
      <c r="D88" s="53" t="s">
        <v>220</v>
      </c>
      <c r="E88" s="247">
        <f>Input!I88</f>
        <v>500</v>
      </c>
      <c r="F88" s="248">
        <f>Input!J88</f>
        <v>165</v>
      </c>
      <c r="G88" s="244">
        <f t="shared" si="61"/>
        <v>82500</v>
      </c>
      <c r="H88" s="127">
        <f t="shared" si="62"/>
        <v>92.445374999999999</v>
      </c>
      <c r="I88" s="54">
        <f>Input!K88</f>
        <v>0.47</v>
      </c>
      <c r="J88" s="246">
        <f t="shared" si="63"/>
        <v>43.449326249999999</v>
      </c>
      <c r="K88" s="54">
        <v>86149</v>
      </c>
      <c r="L88" s="245">
        <v>93194</v>
      </c>
      <c r="M88" s="246">
        <f t="shared" si="64"/>
        <v>7.8604986691297295E-3</v>
      </c>
      <c r="N88" s="110">
        <f t="shared" si="65"/>
        <v>46.269330556425686</v>
      </c>
      <c r="O88" s="118"/>
      <c r="P88" s="118"/>
      <c r="Q88" s="88"/>
      <c r="R88" s="57" t="s">
        <v>711</v>
      </c>
      <c r="S88" s="208" t="s">
        <v>705</v>
      </c>
      <c r="T88" s="208">
        <v>1980</v>
      </c>
      <c r="U88" s="209">
        <f>Input!N156</f>
        <v>1086975</v>
      </c>
      <c r="V88" s="209">
        <v>10180010</v>
      </c>
      <c r="W88" s="209">
        <v>2120</v>
      </c>
      <c r="X88" s="209">
        <v>2120</v>
      </c>
      <c r="Y88" s="53">
        <f t="shared" si="55"/>
        <v>1</v>
      </c>
      <c r="Z88" s="54">
        <f t="shared" si="56"/>
        <v>1086975</v>
      </c>
      <c r="AA88" s="209">
        <f t="shared" si="57"/>
        <v>1218.00983625</v>
      </c>
      <c r="AB88" s="209">
        <f>Input!O156</f>
        <v>0.49</v>
      </c>
      <c r="AC88" s="72">
        <f t="shared" si="58"/>
        <v>596.82481976250006</v>
      </c>
      <c r="AD88" s="54">
        <v>31415</v>
      </c>
      <c r="AE88" s="109">
        <v>35604</v>
      </c>
      <c r="AF88" s="310">
        <f t="shared" si="59"/>
        <v>1.2517250524177473E-2</v>
      </c>
      <c r="AG88" s="311">
        <f t="shared" si="60"/>
        <v>635.37151367676336</v>
      </c>
      <c r="AK88" s="162"/>
      <c r="AL88" s="54" t="s">
        <v>704</v>
      </c>
      <c r="AM88" s="209" t="s">
        <v>220</v>
      </c>
      <c r="AN88" s="766"/>
      <c r="AO88" s="209">
        <v>10180006</v>
      </c>
      <c r="AP88" s="209">
        <f>Input!S156</f>
        <v>1000</v>
      </c>
      <c r="AQ88" s="53">
        <f>Input!T156</f>
        <v>0</v>
      </c>
      <c r="AR88" s="110">
        <f t="shared" si="68"/>
        <v>0</v>
      </c>
      <c r="AS88" s="193">
        <v>10190016</v>
      </c>
      <c r="AT88" s="178">
        <v>0</v>
      </c>
    </row>
    <row r="89" spans="1:46" s="69" customFormat="1" ht="15" thickBot="1" x14ac:dyDescent="0.35">
      <c r="A89" s="54" t="s">
        <v>487</v>
      </c>
      <c r="B89" s="209" t="s">
        <v>399</v>
      </c>
      <c r="C89" s="209">
        <v>17040103</v>
      </c>
      <c r="D89" s="53" t="s">
        <v>220</v>
      </c>
      <c r="E89" s="247">
        <f>Input!I89</f>
        <v>225</v>
      </c>
      <c r="F89" s="248">
        <f>Input!J89</f>
        <v>120</v>
      </c>
      <c r="G89" s="244">
        <f t="shared" si="61"/>
        <v>27000</v>
      </c>
      <c r="H89" s="127">
        <f t="shared" si="62"/>
        <v>30.254849999999998</v>
      </c>
      <c r="I89" s="54">
        <f>Input!K89</f>
        <v>0.47</v>
      </c>
      <c r="J89" s="246">
        <f t="shared" si="63"/>
        <v>14.219779499999998</v>
      </c>
      <c r="K89" s="54">
        <v>86149</v>
      </c>
      <c r="L89" s="245">
        <v>93194</v>
      </c>
      <c r="M89" s="246">
        <f t="shared" si="64"/>
        <v>7.8604986691297295E-3</v>
      </c>
      <c r="N89" s="110">
        <f t="shared" si="65"/>
        <v>15.14269000028477</v>
      </c>
      <c r="O89" s="118"/>
      <c r="P89" s="118"/>
      <c r="Q89" s="88"/>
      <c r="R89" s="57" t="s">
        <v>711</v>
      </c>
      <c r="S89" s="208" t="s">
        <v>647</v>
      </c>
      <c r="T89" s="208">
        <v>41</v>
      </c>
      <c r="U89" s="209">
        <f>Input!N157</f>
        <v>22725</v>
      </c>
      <c r="V89" s="209">
        <v>10180010</v>
      </c>
      <c r="W89" s="209">
        <v>43</v>
      </c>
      <c r="X89" s="209">
        <v>43</v>
      </c>
      <c r="Y89" s="53">
        <f t="shared" si="55"/>
        <v>1</v>
      </c>
      <c r="Z89" s="54">
        <f t="shared" si="56"/>
        <v>22725</v>
      </c>
      <c r="AA89" s="209">
        <f t="shared" si="57"/>
        <v>25.464498749999997</v>
      </c>
      <c r="AB89" s="209">
        <f>Input!O157</f>
        <v>0.49</v>
      </c>
      <c r="AC89" s="72">
        <f t="shared" si="58"/>
        <v>12.477604387499998</v>
      </c>
      <c r="AD89" s="54">
        <v>31415</v>
      </c>
      <c r="AE89" s="109">
        <v>35604</v>
      </c>
      <c r="AF89" s="310">
        <f t="shared" si="59"/>
        <v>1.2517250524177473E-2</v>
      </c>
      <c r="AG89" s="311">
        <f t="shared" si="60"/>
        <v>13.283486417170996</v>
      </c>
      <c r="AK89" s="162"/>
      <c r="AL89" s="54" t="s">
        <v>704</v>
      </c>
      <c r="AM89" s="209" t="s">
        <v>220</v>
      </c>
      <c r="AN89" s="766"/>
      <c r="AO89" s="209">
        <v>10180006</v>
      </c>
      <c r="AP89" s="209">
        <f>Input!S157</f>
        <v>90</v>
      </c>
      <c r="AQ89" s="53">
        <f>Input!T157</f>
        <v>0</v>
      </c>
      <c r="AR89" s="110">
        <f t="shared" si="68"/>
        <v>0</v>
      </c>
      <c r="AS89" s="196">
        <v>10190017</v>
      </c>
      <c r="AT89" s="179">
        <v>0</v>
      </c>
    </row>
    <row r="90" spans="1:46" s="69" customFormat="1" ht="15" thickTop="1" x14ac:dyDescent="0.3">
      <c r="A90" s="54" t="s">
        <v>488</v>
      </c>
      <c r="B90" s="209" t="s">
        <v>399</v>
      </c>
      <c r="C90" s="209">
        <v>17040204</v>
      </c>
      <c r="D90" s="53" t="s">
        <v>220</v>
      </c>
      <c r="E90" s="247">
        <f>Input!I90</f>
        <v>50</v>
      </c>
      <c r="F90" s="248">
        <f>Input!J90</f>
        <v>120</v>
      </c>
      <c r="G90" s="244">
        <f t="shared" si="61"/>
        <v>6000</v>
      </c>
      <c r="H90" s="127">
        <f t="shared" si="62"/>
        <v>6.7233000000000001</v>
      </c>
      <c r="I90" s="54">
        <f>Input!K90</f>
        <v>0.47</v>
      </c>
      <c r="J90" s="246">
        <f t="shared" si="63"/>
        <v>3.159951</v>
      </c>
      <c r="K90" s="54">
        <v>86149</v>
      </c>
      <c r="L90" s="245">
        <v>93194</v>
      </c>
      <c r="M90" s="246">
        <f t="shared" si="64"/>
        <v>7.8604986691297295E-3</v>
      </c>
      <c r="N90" s="110">
        <f t="shared" si="65"/>
        <v>3.3650422222855045</v>
      </c>
      <c r="O90" s="118"/>
      <c r="P90" s="118"/>
      <c r="Q90" s="88"/>
      <c r="R90" s="57" t="s">
        <v>712</v>
      </c>
      <c r="S90" s="208" t="s">
        <v>705</v>
      </c>
      <c r="T90" s="208">
        <v>193</v>
      </c>
      <c r="U90" s="209">
        <f>Input!N158</f>
        <v>105975</v>
      </c>
      <c r="V90" s="209">
        <v>10180011</v>
      </c>
      <c r="W90" s="209">
        <v>197</v>
      </c>
      <c r="X90" s="209">
        <v>197</v>
      </c>
      <c r="Y90" s="53">
        <f t="shared" si="55"/>
        <v>1</v>
      </c>
      <c r="Z90" s="54">
        <f t="shared" si="56"/>
        <v>105975</v>
      </c>
      <c r="AA90" s="209">
        <f t="shared" si="57"/>
        <v>118.75028624999999</v>
      </c>
      <c r="AB90" s="209">
        <f>Input!O158</f>
        <v>0.56999999999999995</v>
      </c>
      <c r="AC90" s="72">
        <f t="shared" si="58"/>
        <v>67.687663162499987</v>
      </c>
      <c r="AD90" s="54">
        <v>6923</v>
      </c>
      <c r="AE90" s="109">
        <v>6769</v>
      </c>
      <c r="AF90" s="310">
        <f t="shared" si="59"/>
        <v>-2.2495836169417758E-3</v>
      </c>
      <c r="AG90" s="311">
        <f t="shared" si="60"/>
        <v>66.930583637991688</v>
      </c>
      <c r="AK90" s="162"/>
      <c r="AL90" s="54" t="s">
        <v>704</v>
      </c>
      <c r="AM90" s="209" t="s">
        <v>220</v>
      </c>
      <c r="AN90" s="766"/>
      <c r="AO90" s="209">
        <v>10180006</v>
      </c>
      <c r="AP90" s="209">
        <f>Input!S158</f>
        <v>60</v>
      </c>
      <c r="AQ90" s="53">
        <f>Input!T158</f>
        <v>0</v>
      </c>
      <c r="AR90" s="110">
        <f t="shared" si="68"/>
        <v>0</v>
      </c>
    </row>
    <row r="91" spans="1:46" s="69" customFormat="1" ht="13.95" customHeight="1" x14ac:dyDescent="0.3">
      <c r="A91" s="54" t="s">
        <v>489</v>
      </c>
      <c r="B91" s="209" t="s">
        <v>399</v>
      </c>
      <c r="C91" s="209">
        <v>17040103</v>
      </c>
      <c r="D91" s="53" t="s">
        <v>220</v>
      </c>
      <c r="E91" s="247">
        <f>Input!I91</f>
        <v>1800</v>
      </c>
      <c r="F91" s="248">
        <f>Input!J91</f>
        <v>222</v>
      </c>
      <c r="G91" s="244">
        <f t="shared" si="61"/>
        <v>399600</v>
      </c>
      <c r="H91" s="127">
        <f t="shared" si="62"/>
        <v>447.77177999999998</v>
      </c>
      <c r="I91" s="54">
        <f>Input!K91</f>
        <v>0.47</v>
      </c>
      <c r="J91" s="246">
        <f t="shared" si="63"/>
        <v>210.45273659999998</v>
      </c>
      <c r="K91" s="54">
        <v>86149</v>
      </c>
      <c r="L91" s="245">
        <v>93194</v>
      </c>
      <c r="M91" s="246">
        <f t="shared" si="64"/>
        <v>7.8604986691297295E-3</v>
      </c>
      <c r="N91" s="110">
        <f t="shared" si="65"/>
        <v>224.11181200421458</v>
      </c>
      <c r="O91" s="118"/>
      <c r="P91" s="118"/>
      <c r="Q91" s="88"/>
      <c r="R91" s="57" t="s">
        <v>712</v>
      </c>
      <c r="S91" s="208" t="s">
        <v>708</v>
      </c>
      <c r="T91" s="208">
        <v>124</v>
      </c>
      <c r="U91" s="209">
        <f>Input!N159</f>
        <v>67500</v>
      </c>
      <c r="V91" s="209">
        <v>10180011</v>
      </c>
      <c r="W91" s="209">
        <v>29</v>
      </c>
      <c r="X91" s="209">
        <v>29</v>
      </c>
      <c r="Y91" s="53">
        <f t="shared" si="55"/>
        <v>1</v>
      </c>
      <c r="Z91" s="54">
        <f t="shared" si="56"/>
        <v>67500</v>
      </c>
      <c r="AA91" s="209">
        <f t="shared" si="57"/>
        <v>75.637124999999997</v>
      </c>
      <c r="AB91" s="209">
        <f>Input!O159</f>
        <v>0.56999999999999995</v>
      </c>
      <c r="AC91" s="72">
        <f t="shared" si="58"/>
        <v>43.113161249999997</v>
      </c>
      <c r="AD91" s="54">
        <v>6923</v>
      </c>
      <c r="AE91" s="109">
        <v>6769</v>
      </c>
      <c r="AF91" s="310">
        <f t="shared" si="59"/>
        <v>-2.2495836169417758E-3</v>
      </c>
      <c r="AG91" s="311">
        <f t="shared" si="60"/>
        <v>42.630944992351395</v>
      </c>
      <c r="AK91" s="162"/>
      <c r="AL91" s="54" t="s">
        <v>704</v>
      </c>
      <c r="AM91" s="209" t="s">
        <v>220</v>
      </c>
      <c r="AN91" s="766" t="s">
        <v>817</v>
      </c>
      <c r="AO91" s="209">
        <v>10180004</v>
      </c>
      <c r="AP91" s="209">
        <f>Input!S159</f>
        <v>650</v>
      </c>
      <c r="AQ91" s="53">
        <f>Input!T159</f>
        <v>0</v>
      </c>
      <c r="AR91" s="110">
        <f t="shared" si="68"/>
        <v>0</v>
      </c>
    </row>
    <row r="92" spans="1:46" s="69" customFormat="1" x14ac:dyDescent="0.3">
      <c r="A92" s="54" t="s">
        <v>490</v>
      </c>
      <c r="B92" s="209" t="s">
        <v>399</v>
      </c>
      <c r="C92" s="209">
        <v>17040103</v>
      </c>
      <c r="D92" s="53" t="s">
        <v>220</v>
      </c>
      <c r="E92" s="247">
        <f>Input!I92</f>
        <v>120</v>
      </c>
      <c r="F92" s="248">
        <f>Input!J92</f>
        <v>120</v>
      </c>
      <c r="G92" s="244">
        <f t="shared" si="61"/>
        <v>14400</v>
      </c>
      <c r="H92" s="127">
        <f t="shared" si="62"/>
        <v>16.135919999999999</v>
      </c>
      <c r="I92" s="54">
        <f>Input!K92</f>
        <v>0.47</v>
      </c>
      <c r="J92" s="246">
        <f t="shared" si="63"/>
        <v>7.5838823999999994</v>
      </c>
      <c r="K92" s="54">
        <v>86149</v>
      </c>
      <c r="L92" s="245">
        <v>93194</v>
      </c>
      <c r="M92" s="246">
        <f t="shared" si="64"/>
        <v>7.8604986691297295E-3</v>
      </c>
      <c r="N92" s="110">
        <f t="shared" si="65"/>
        <v>8.0761013334852105</v>
      </c>
      <c r="O92" s="118"/>
      <c r="P92" s="118"/>
      <c r="Q92" s="88"/>
      <c r="R92" s="57" t="s">
        <v>712</v>
      </c>
      <c r="S92" s="208" t="s">
        <v>713</v>
      </c>
      <c r="T92" s="208">
        <v>20</v>
      </c>
      <c r="U92" s="209">
        <f>Input!N160</f>
        <v>11450</v>
      </c>
      <c r="V92" s="209">
        <v>10180011</v>
      </c>
      <c r="W92" s="209">
        <v>23</v>
      </c>
      <c r="X92" s="209">
        <v>23</v>
      </c>
      <c r="Y92" s="53">
        <f t="shared" si="55"/>
        <v>1</v>
      </c>
      <c r="Z92" s="54">
        <f t="shared" si="56"/>
        <v>11450</v>
      </c>
      <c r="AA92" s="209">
        <f t="shared" si="57"/>
        <v>12.8302975</v>
      </c>
      <c r="AB92" s="209">
        <f>Input!O160</f>
        <v>0.56999999999999995</v>
      </c>
      <c r="AC92" s="72">
        <f t="shared" si="58"/>
        <v>7.3132695749999996</v>
      </c>
      <c r="AD92" s="54">
        <v>6923</v>
      </c>
      <c r="AE92" s="109">
        <v>6769</v>
      </c>
      <c r="AF92" s="310">
        <f t="shared" si="59"/>
        <v>-2.2495836169417758E-3</v>
      </c>
      <c r="AG92" s="311">
        <f t="shared" si="60"/>
        <v>7.2314714098136816</v>
      </c>
      <c r="AK92" s="162"/>
      <c r="AL92" s="54" t="s">
        <v>704</v>
      </c>
      <c r="AM92" s="209" t="s">
        <v>220</v>
      </c>
      <c r="AN92" s="766"/>
      <c r="AO92" s="209">
        <v>10180003</v>
      </c>
      <c r="AP92" s="209">
        <f>Input!S160</f>
        <v>650</v>
      </c>
      <c r="AQ92" s="53">
        <f>Input!T160</f>
        <v>0</v>
      </c>
      <c r="AR92" s="110">
        <f t="shared" si="68"/>
        <v>0</v>
      </c>
    </row>
    <row r="93" spans="1:46" s="69" customFormat="1" x14ac:dyDescent="0.3">
      <c r="A93" s="54" t="s">
        <v>491</v>
      </c>
      <c r="B93" s="209" t="s">
        <v>399</v>
      </c>
      <c r="C93" s="209">
        <v>17040103</v>
      </c>
      <c r="D93" s="53" t="s">
        <v>220</v>
      </c>
      <c r="E93" s="247">
        <f>Input!I93</f>
        <v>80</v>
      </c>
      <c r="F93" s="248">
        <f>Input!J93</f>
        <v>120</v>
      </c>
      <c r="G93" s="244">
        <f t="shared" si="61"/>
        <v>9600</v>
      </c>
      <c r="H93" s="127">
        <f t="shared" si="62"/>
        <v>10.757279999999998</v>
      </c>
      <c r="I93" s="54">
        <f>Input!K93</f>
        <v>0.47</v>
      </c>
      <c r="J93" s="246">
        <f t="shared" si="63"/>
        <v>5.0559215999999987</v>
      </c>
      <c r="K93" s="54">
        <v>86149</v>
      </c>
      <c r="L93" s="245">
        <v>93194</v>
      </c>
      <c r="M93" s="246">
        <f t="shared" si="64"/>
        <v>7.8604986691297295E-3</v>
      </c>
      <c r="N93" s="110">
        <f t="shared" si="65"/>
        <v>5.3840675556568058</v>
      </c>
      <c r="O93" s="118"/>
      <c r="P93" s="118"/>
      <c r="Q93" s="88"/>
      <c r="R93" s="57" t="s">
        <v>712</v>
      </c>
      <c r="S93" s="208" t="s">
        <v>709</v>
      </c>
      <c r="T93" s="208">
        <v>1118</v>
      </c>
      <c r="U93" s="209">
        <f>Input!N161</f>
        <v>611325</v>
      </c>
      <c r="V93" s="209">
        <v>10180011</v>
      </c>
      <c r="W93" s="209">
        <v>1106</v>
      </c>
      <c r="X93" s="209">
        <v>1106</v>
      </c>
      <c r="Y93" s="53">
        <f t="shared" si="55"/>
        <v>1</v>
      </c>
      <c r="Z93" s="54">
        <f t="shared" si="56"/>
        <v>611325</v>
      </c>
      <c r="AA93" s="209">
        <f t="shared" si="57"/>
        <v>685.02022875</v>
      </c>
      <c r="AB93" s="209">
        <f>Input!O161</f>
        <v>0.56999999999999995</v>
      </c>
      <c r="AC93" s="72">
        <f t="shared" si="58"/>
        <v>390.46153038749998</v>
      </c>
      <c r="AD93" s="54">
        <v>6923</v>
      </c>
      <c r="AE93" s="109">
        <v>6769</v>
      </c>
      <c r="AF93" s="310">
        <f t="shared" si="59"/>
        <v>-2.2495836169417758E-3</v>
      </c>
      <c r="AG93" s="311">
        <f t="shared" si="60"/>
        <v>386.09425848072914</v>
      </c>
      <c r="AK93" s="162"/>
      <c r="AL93" s="54" t="s">
        <v>704</v>
      </c>
      <c r="AM93" s="209" t="s">
        <v>220</v>
      </c>
      <c r="AN93" s="766"/>
      <c r="AO93" s="209">
        <v>10180003</v>
      </c>
      <c r="AP93" s="209">
        <f>Input!S161</f>
        <v>650</v>
      </c>
      <c r="AQ93" s="53">
        <f>Input!T161</f>
        <v>0</v>
      </c>
      <c r="AR93" s="110">
        <f t="shared" si="68"/>
        <v>0</v>
      </c>
    </row>
    <row r="94" spans="1:46" s="69" customFormat="1" x14ac:dyDescent="0.3">
      <c r="A94" s="54" t="s">
        <v>492</v>
      </c>
      <c r="B94" s="209" t="s">
        <v>399</v>
      </c>
      <c r="C94" s="209">
        <v>17040103</v>
      </c>
      <c r="D94" s="53" t="s">
        <v>220</v>
      </c>
      <c r="E94" s="247">
        <f>Input!I94</f>
        <v>150</v>
      </c>
      <c r="F94" s="248">
        <f>Input!J94</f>
        <v>120</v>
      </c>
      <c r="G94" s="244">
        <f t="shared" si="61"/>
        <v>18000</v>
      </c>
      <c r="H94" s="127">
        <f t="shared" si="62"/>
        <v>20.169899999999998</v>
      </c>
      <c r="I94" s="54">
        <f>Input!K94</f>
        <v>0.47</v>
      </c>
      <c r="J94" s="246">
        <f t="shared" si="63"/>
        <v>9.4798529999999985</v>
      </c>
      <c r="K94" s="54">
        <v>86149</v>
      </c>
      <c r="L94" s="245">
        <v>93194</v>
      </c>
      <c r="M94" s="246">
        <f t="shared" si="64"/>
        <v>7.8604986691297295E-3</v>
      </c>
      <c r="N94" s="110">
        <f t="shared" si="65"/>
        <v>10.095126666856514</v>
      </c>
      <c r="O94" s="118"/>
      <c r="P94" s="118"/>
      <c r="Q94" s="88"/>
      <c r="R94" s="57" t="s">
        <v>714</v>
      </c>
      <c r="S94" s="208" t="s">
        <v>705</v>
      </c>
      <c r="T94" s="208">
        <v>8</v>
      </c>
      <c r="U94" s="209">
        <f>Input!N162</f>
        <v>4500</v>
      </c>
      <c r="V94" s="209">
        <v>10180012</v>
      </c>
      <c r="W94" s="209">
        <v>8</v>
      </c>
      <c r="X94" s="209">
        <v>8</v>
      </c>
      <c r="Y94" s="53">
        <f t="shared" si="55"/>
        <v>1</v>
      </c>
      <c r="Z94" s="54">
        <f t="shared" si="56"/>
        <v>4500</v>
      </c>
      <c r="AA94" s="209">
        <f t="shared" si="57"/>
        <v>5.0424749999999996</v>
      </c>
      <c r="AB94" s="209">
        <f>Input!O162</f>
        <v>0.67</v>
      </c>
      <c r="AC94" s="72">
        <f t="shared" si="58"/>
        <v>3.37845825</v>
      </c>
      <c r="AD94" s="54">
        <v>1748</v>
      </c>
      <c r="AE94" s="109">
        <v>1852</v>
      </c>
      <c r="AF94" s="310">
        <f t="shared" si="59"/>
        <v>5.7793858990643956E-3</v>
      </c>
      <c r="AG94" s="311">
        <f t="shared" si="60"/>
        <v>3.4775095668189886</v>
      </c>
      <c r="AK94" s="162"/>
      <c r="AL94" s="54" t="s">
        <v>704</v>
      </c>
      <c r="AM94" s="209" t="s">
        <v>220</v>
      </c>
      <c r="AN94" s="766"/>
      <c r="AO94" s="209">
        <v>10180003</v>
      </c>
      <c r="AP94" s="209">
        <f>Input!S162</f>
        <v>500</v>
      </c>
      <c r="AQ94" s="53">
        <f>Input!T162</f>
        <v>0</v>
      </c>
      <c r="AR94" s="110">
        <f t="shared" si="68"/>
        <v>0</v>
      </c>
    </row>
    <row r="95" spans="1:46" s="69" customFormat="1" x14ac:dyDescent="0.3">
      <c r="A95" s="54" t="s">
        <v>493</v>
      </c>
      <c r="B95" s="209" t="s">
        <v>399</v>
      </c>
      <c r="C95" s="209">
        <v>17040103</v>
      </c>
      <c r="D95" s="53" t="s">
        <v>220</v>
      </c>
      <c r="E95" s="247">
        <f>Input!I95</f>
        <v>270</v>
      </c>
      <c r="F95" s="248">
        <f>Input!J95</f>
        <v>120</v>
      </c>
      <c r="G95" s="244">
        <f t="shared" si="61"/>
        <v>32400</v>
      </c>
      <c r="H95" s="127">
        <f t="shared" si="62"/>
        <v>36.305819999999997</v>
      </c>
      <c r="I95" s="54">
        <f>Input!K95</f>
        <v>0.47</v>
      </c>
      <c r="J95" s="246">
        <f t="shared" si="63"/>
        <v>17.063735399999999</v>
      </c>
      <c r="K95" s="54">
        <v>86149</v>
      </c>
      <c r="L95" s="245">
        <v>93194</v>
      </c>
      <c r="M95" s="246">
        <f t="shared" si="64"/>
        <v>7.8604986691297295E-3</v>
      </c>
      <c r="N95" s="110">
        <f t="shared" si="65"/>
        <v>18.171228000341724</v>
      </c>
      <c r="O95" s="118"/>
      <c r="P95" s="118"/>
      <c r="Q95" s="88"/>
      <c r="R95" s="57" t="s">
        <v>714</v>
      </c>
      <c r="S95" s="208" t="s">
        <v>708</v>
      </c>
      <c r="T95" s="208">
        <v>520</v>
      </c>
      <c r="U95" s="209">
        <f>Input!N163</f>
        <v>283050</v>
      </c>
      <c r="V95" s="209">
        <v>10180012</v>
      </c>
      <c r="W95" s="209">
        <v>543</v>
      </c>
      <c r="X95" s="209">
        <v>543</v>
      </c>
      <c r="Y95" s="53">
        <f t="shared" si="55"/>
        <v>1</v>
      </c>
      <c r="Z95" s="54">
        <f t="shared" si="56"/>
        <v>283050</v>
      </c>
      <c r="AA95" s="209">
        <f t="shared" si="57"/>
        <v>317.17167749999999</v>
      </c>
      <c r="AB95" s="209">
        <f>Input!O163</f>
        <v>0.67</v>
      </c>
      <c r="AC95" s="72">
        <f t="shared" si="58"/>
        <v>212.50502392500002</v>
      </c>
      <c r="AD95" s="54">
        <v>1748</v>
      </c>
      <c r="AE95" s="109">
        <v>1852</v>
      </c>
      <c r="AF95" s="310">
        <f t="shared" si="59"/>
        <v>5.7793858990643956E-3</v>
      </c>
      <c r="AG95" s="311">
        <f t="shared" si="60"/>
        <v>218.7353517529144</v>
      </c>
      <c r="AK95" s="162"/>
      <c r="AL95" s="54" t="s">
        <v>704</v>
      </c>
      <c r="AM95" s="209" t="s">
        <v>220</v>
      </c>
      <c r="AN95" s="766"/>
      <c r="AO95" s="209">
        <v>10180003</v>
      </c>
      <c r="AP95" s="209">
        <f>Input!S163</f>
        <v>500</v>
      </c>
      <c r="AQ95" s="53">
        <f>Input!T163</f>
        <v>0</v>
      </c>
      <c r="AR95" s="110">
        <f t="shared" si="68"/>
        <v>0</v>
      </c>
    </row>
    <row r="96" spans="1:46" s="69" customFormat="1" x14ac:dyDescent="0.3">
      <c r="A96" s="54" t="s">
        <v>674</v>
      </c>
      <c r="B96" s="209" t="s">
        <v>399</v>
      </c>
      <c r="C96" s="209">
        <v>17040103</v>
      </c>
      <c r="D96" s="53" t="s">
        <v>220</v>
      </c>
      <c r="E96" s="247">
        <f>Input!I96</f>
        <v>350</v>
      </c>
      <c r="F96" s="248">
        <f>Input!J96</f>
        <v>116</v>
      </c>
      <c r="G96" s="244">
        <f t="shared" si="61"/>
        <v>40600</v>
      </c>
      <c r="H96" s="127">
        <f t="shared" si="62"/>
        <v>45.494329999999998</v>
      </c>
      <c r="I96" s="54">
        <f>Input!K96</f>
        <v>0.47</v>
      </c>
      <c r="J96" s="246">
        <f t="shared" si="63"/>
        <v>21.382335099999999</v>
      </c>
      <c r="K96" s="54">
        <v>86149</v>
      </c>
      <c r="L96" s="245">
        <v>93194</v>
      </c>
      <c r="M96" s="246">
        <f t="shared" si="64"/>
        <v>7.8604986691297295E-3</v>
      </c>
      <c r="N96" s="110">
        <f t="shared" si="65"/>
        <v>22.770119037465246</v>
      </c>
      <c r="O96" s="118"/>
      <c r="P96" s="118"/>
      <c r="Q96" s="88"/>
      <c r="R96" s="57" t="s">
        <v>714</v>
      </c>
      <c r="S96" s="208" t="s">
        <v>713</v>
      </c>
      <c r="T96" s="208">
        <v>149</v>
      </c>
      <c r="U96" s="209">
        <f>Input!N164</f>
        <v>85050</v>
      </c>
      <c r="V96" s="209">
        <v>10180012</v>
      </c>
      <c r="W96" s="209">
        <v>156</v>
      </c>
      <c r="X96" s="209">
        <v>156</v>
      </c>
      <c r="Y96" s="53">
        <f t="shared" si="55"/>
        <v>1</v>
      </c>
      <c r="Z96" s="54">
        <f t="shared" si="56"/>
        <v>85050</v>
      </c>
      <c r="AA96" s="209">
        <f t="shared" si="57"/>
        <v>95.302777499999991</v>
      </c>
      <c r="AB96" s="209">
        <f>Input!O164</f>
        <v>0.67</v>
      </c>
      <c r="AC96" s="72">
        <f t="shared" si="58"/>
        <v>63.852860924999995</v>
      </c>
      <c r="AD96" s="54">
        <v>1748</v>
      </c>
      <c r="AE96" s="109">
        <v>1852</v>
      </c>
      <c r="AF96" s="310">
        <f t="shared" si="59"/>
        <v>5.7793858990643956E-3</v>
      </c>
      <c r="AG96" s="311">
        <f t="shared" si="60"/>
        <v>65.724930812878881</v>
      </c>
      <c r="AK96" s="162"/>
      <c r="AL96" s="54" t="s">
        <v>704</v>
      </c>
      <c r="AM96" s="209" t="s">
        <v>220</v>
      </c>
      <c r="AN96" s="766"/>
      <c r="AO96" s="209">
        <v>10180003</v>
      </c>
      <c r="AP96" s="209">
        <f>Input!S164</f>
        <v>500</v>
      </c>
      <c r="AQ96" s="53">
        <f>Input!T164</f>
        <v>0</v>
      </c>
      <c r="AR96" s="110">
        <f t="shared" si="68"/>
        <v>0</v>
      </c>
    </row>
    <row r="97" spans="1:44" s="69" customFormat="1" x14ac:dyDescent="0.3">
      <c r="A97" s="54" t="s">
        <v>494</v>
      </c>
      <c r="B97" s="209" t="s">
        <v>399</v>
      </c>
      <c r="C97" s="209">
        <v>17040103</v>
      </c>
      <c r="D97" s="53" t="s">
        <v>220</v>
      </c>
      <c r="E97" s="247">
        <f>Input!I97</f>
        <v>75</v>
      </c>
      <c r="F97" s="248">
        <f>Input!J97</f>
        <v>120</v>
      </c>
      <c r="G97" s="244">
        <f t="shared" si="61"/>
        <v>9000</v>
      </c>
      <c r="H97" s="127">
        <f t="shared" si="62"/>
        <v>10.084949999999999</v>
      </c>
      <c r="I97" s="54">
        <f>Input!K97</f>
        <v>0.47</v>
      </c>
      <c r="J97" s="246">
        <f t="shared" si="63"/>
        <v>4.7399264999999993</v>
      </c>
      <c r="K97" s="54">
        <v>86149</v>
      </c>
      <c r="L97" s="245">
        <v>93194</v>
      </c>
      <c r="M97" s="246">
        <f t="shared" si="64"/>
        <v>7.8604986691297295E-3</v>
      </c>
      <c r="N97" s="110">
        <f t="shared" si="65"/>
        <v>5.0475633334282568</v>
      </c>
      <c r="O97" s="118"/>
      <c r="P97" s="118"/>
      <c r="Q97" s="88"/>
      <c r="R97" s="57" t="s">
        <v>714</v>
      </c>
      <c r="S97" s="208" t="s">
        <v>709</v>
      </c>
      <c r="T97" s="208">
        <v>17</v>
      </c>
      <c r="U97" s="209">
        <f>Input!N165</f>
        <v>9225</v>
      </c>
      <c r="V97" s="209">
        <v>10180012</v>
      </c>
      <c r="W97" s="209">
        <v>22</v>
      </c>
      <c r="X97" s="209">
        <v>22</v>
      </c>
      <c r="Y97" s="53">
        <f t="shared" si="55"/>
        <v>1</v>
      </c>
      <c r="Z97" s="54">
        <f t="shared" si="56"/>
        <v>9225</v>
      </c>
      <c r="AA97" s="209">
        <f t="shared" si="57"/>
        <v>10.33707375</v>
      </c>
      <c r="AB97" s="209">
        <f>Input!O165</f>
        <v>0.67</v>
      </c>
      <c r="AC97" s="72">
        <f t="shared" si="58"/>
        <v>6.9258394125000002</v>
      </c>
      <c r="AD97" s="54">
        <v>1748</v>
      </c>
      <c r="AE97" s="109">
        <v>1852</v>
      </c>
      <c r="AF97" s="310">
        <f t="shared" si="59"/>
        <v>5.7793858990643956E-3</v>
      </c>
      <c r="AG97" s="311">
        <f t="shared" si="60"/>
        <v>7.1288946119789269</v>
      </c>
      <c r="AK97" s="162"/>
      <c r="AL97" s="54" t="s">
        <v>704</v>
      </c>
      <c r="AM97" s="209" t="s">
        <v>220</v>
      </c>
      <c r="AN97" s="766"/>
      <c r="AO97" s="209">
        <v>10180003</v>
      </c>
      <c r="AP97" s="209">
        <f>Input!S165</f>
        <v>150</v>
      </c>
      <c r="AQ97" s="53">
        <f>Input!T165</f>
        <v>0</v>
      </c>
      <c r="AR97" s="110">
        <f t="shared" si="68"/>
        <v>0</v>
      </c>
    </row>
    <row r="98" spans="1:44" s="69" customFormat="1" x14ac:dyDescent="0.3">
      <c r="A98" s="54" t="s">
        <v>673</v>
      </c>
      <c r="B98" s="209" t="s">
        <v>399</v>
      </c>
      <c r="C98" s="209">
        <v>17040103</v>
      </c>
      <c r="D98" s="53" t="s">
        <v>220</v>
      </c>
      <c r="E98" s="247">
        <f>Input!I98</f>
        <v>50</v>
      </c>
      <c r="F98" s="248">
        <f>Input!J98</f>
        <v>120</v>
      </c>
      <c r="G98" s="244">
        <f t="shared" si="61"/>
        <v>6000</v>
      </c>
      <c r="H98" s="127">
        <f t="shared" si="62"/>
        <v>6.7233000000000001</v>
      </c>
      <c r="I98" s="54">
        <f>Input!K98</f>
        <v>0.47</v>
      </c>
      <c r="J98" s="246">
        <f t="shared" si="63"/>
        <v>3.159951</v>
      </c>
      <c r="K98" s="54">
        <v>86149</v>
      </c>
      <c r="L98" s="245">
        <v>93194</v>
      </c>
      <c r="M98" s="246">
        <f t="shared" si="64"/>
        <v>7.8604986691297295E-3</v>
      </c>
      <c r="N98" s="110">
        <f t="shared" si="65"/>
        <v>3.3650422222855045</v>
      </c>
      <c r="O98" s="118"/>
      <c r="P98" s="118"/>
      <c r="Q98" s="88"/>
      <c r="R98" s="57" t="s">
        <v>715</v>
      </c>
      <c r="S98" s="208" t="s">
        <v>705</v>
      </c>
      <c r="T98" s="208">
        <v>163</v>
      </c>
      <c r="U98" s="209">
        <f>Input!N166</f>
        <v>89550</v>
      </c>
      <c r="V98" s="209">
        <v>10190007</v>
      </c>
      <c r="W98" s="209">
        <v>156</v>
      </c>
      <c r="X98" s="209">
        <v>95</v>
      </c>
      <c r="Y98" s="53">
        <f t="shared" si="55"/>
        <v>0.60897435897435892</v>
      </c>
      <c r="Z98" s="54">
        <f t="shared" si="56"/>
        <v>54533.653846153844</v>
      </c>
      <c r="AA98" s="209">
        <f t="shared" si="57"/>
        <v>61.107685817307683</v>
      </c>
      <c r="AB98" s="209">
        <f>Input!O166</f>
        <v>0.5</v>
      </c>
      <c r="AC98" s="72">
        <f t="shared" si="58"/>
        <v>30.553842908653841</v>
      </c>
      <c r="AD98" s="54">
        <v>115</v>
      </c>
      <c r="AE98" s="209">
        <v>154</v>
      </c>
      <c r="AF98" s="310">
        <f t="shared" si="59"/>
        <v>2.9202047405037911E-2</v>
      </c>
      <c r="AG98" s="311">
        <f t="shared" si="60"/>
        <v>35.357152494405142</v>
      </c>
      <c r="AK98" s="162"/>
      <c r="AL98" s="54" t="s">
        <v>704</v>
      </c>
      <c r="AM98" s="209" t="s">
        <v>220</v>
      </c>
      <c r="AN98" s="766"/>
      <c r="AO98" s="209">
        <v>10180003</v>
      </c>
      <c r="AP98" s="209">
        <f>Input!S166</f>
        <v>150</v>
      </c>
      <c r="AQ98" s="53">
        <f>Input!T166</f>
        <v>0</v>
      </c>
      <c r="AR98" s="110">
        <f t="shared" si="68"/>
        <v>0</v>
      </c>
    </row>
    <row r="99" spans="1:44" s="69" customFormat="1" x14ac:dyDescent="0.3">
      <c r="A99" s="54" t="s">
        <v>495</v>
      </c>
      <c r="B99" s="209" t="s">
        <v>399</v>
      </c>
      <c r="C99" s="209">
        <v>17040103</v>
      </c>
      <c r="D99" s="53" t="s">
        <v>220</v>
      </c>
      <c r="E99" s="247">
        <f>Input!I99</f>
        <v>75</v>
      </c>
      <c r="F99" s="248">
        <f>Input!J99</f>
        <v>120</v>
      </c>
      <c r="G99" s="244">
        <f t="shared" si="61"/>
        <v>9000</v>
      </c>
      <c r="H99" s="127">
        <f t="shared" si="62"/>
        <v>10.084949999999999</v>
      </c>
      <c r="I99" s="54">
        <f>Input!K99</f>
        <v>0.47</v>
      </c>
      <c r="J99" s="246">
        <f t="shared" si="63"/>
        <v>4.7399264999999993</v>
      </c>
      <c r="K99" s="54">
        <v>86149</v>
      </c>
      <c r="L99" s="245">
        <v>93194</v>
      </c>
      <c r="M99" s="246">
        <f t="shared" si="64"/>
        <v>7.8604986691297295E-3</v>
      </c>
      <c r="N99" s="110">
        <f t="shared" si="65"/>
        <v>5.0475633334282568</v>
      </c>
      <c r="O99" s="118"/>
      <c r="P99" s="118"/>
      <c r="Q99" s="88"/>
      <c r="R99" s="57" t="s">
        <v>715</v>
      </c>
      <c r="S99" s="208" t="s">
        <v>705</v>
      </c>
      <c r="T99" s="208">
        <v>163</v>
      </c>
      <c r="U99" s="209">
        <f>$U$98</f>
        <v>89550</v>
      </c>
      <c r="V99" s="209">
        <v>10190008</v>
      </c>
      <c r="W99" s="209">
        <v>156</v>
      </c>
      <c r="X99" s="209">
        <v>36</v>
      </c>
      <c r="Y99" s="53">
        <f t="shared" si="55"/>
        <v>0.23076923076923078</v>
      </c>
      <c r="Z99" s="54">
        <f t="shared" si="56"/>
        <v>20665.384615384617</v>
      </c>
      <c r="AA99" s="209">
        <f t="shared" si="57"/>
        <v>23.15659673076923</v>
      </c>
      <c r="AB99" s="209">
        <f>$AB$98</f>
        <v>0.5</v>
      </c>
      <c r="AC99" s="72">
        <f t="shared" si="58"/>
        <v>11.578298365384615</v>
      </c>
      <c r="AD99" s="54">
        <v>104</v>
      </c>
      <c r="AE99" s="209">
        <v>144</v>
      </c>
      <c r="AF99" s="310">
        <f t="shared" si="59"/>
        <v>3.2542240043462796E-2</v>
      </c>
      <c r="AG99" s="311">
        <f t="shared" si="60"/>
        <v>13.624146761375908</v>
      </c>
      <c r="AK99" s="162"/>
      <c r="AL99" s="54" t="s">
        <v>704</v>
      </c>
      <c r="AM99" s="209" t="s">
        <v>220</v>
      </c>
      <c r="AN99" s="766"/>
      <c r="AO99" s="209">
        <v>10180004</v>
      </c>
      <c r="AP99" s="209">
        <f>Input!S167</f>
        <v>150</v>
      </c>
      <c r="AQ99" s="53">
        <f>Input!T167</f>
        <v>0</v>
      </c>
      <c r="AR99" s="110">
        <f t="shared" si="68"/>
        <v>0</v>
      </c>
    </row>
    <row r="100" spans="1:44" s="69" customFormat="1" x14ac:dyDescent="0.3">
      <c r="A100" s="54" t="s">
        <v>496</v>
      </c>
      <c r="B100" s="209" t="s">
        <v>399</v>
      </c>
      <c r="C100" s="209">
        <v>17040103</v>
      </c>
      <c r="D100" s="53" t="s">
        <v>220</v>
      </c>
      <c r="E100" s="247">
        <f>Input!I100</f>
        <v>50</v>
      </c>
      <c r="F100" s="248">
        <f>Input!J100</f>
        <v>120</v>
      </c>
      <c r="G100" s="244">
        <f t="shared" si="61"/>
        <v>6000</v>
      </c>
      <c r="H100" s="127">
        <f t="shared" si="62"/>
        <v>6.7233000000000001</v>
      </c>
      <c r="I100" s="54">
        <f>Input!K100</f>
        <v>0.47</v>
      </c>
      <c r="J100" s="246">
        <f t="shared" si="63"/>
        <v>3.159951</v>
      </c>
      <c r="K100" s="54">
        <v>86149</v>
      </c>
      <c r="L100" s="245">
        <v>93194</v>
      </c>
      <c r="M100" s="246">
        <f t="shared" si="64"/>
        <v>7.8604986691297295E-3</v>
      </c>
      <c r="N100" s="110">
        <f t="shared" si="65"/>
        <v>3.3650422222855045</v>
      </c>
      <c r="O100" s="118"/>
      <c r="P100" s="118"/>
      <c r="Q100" s="88"/>
      <c r="R100" s="57" t="s">
        <v>715</v>
      </c>
      <c r="S100" s="208" t="s">
        <v>705</v>
      </c>
      <c r="T100" s="208">
        <v>163</v>
      </c>
      <c r="U100" s="209">
        <f t="shared" ref="U100:U101" si="69">$U$98</f>
        <v>89550</v>
      </c>
      <c r="V100" s="209">
        <v>10190009</v>
      </c>
      <c r="W100" s="209">
        <v>156</v>
      </c>
      <c r="X100" s="209">
        <v>22</v>
      </c>
      <c r="Y100" s="53">
        <f t="shared" si="55"/>
        <v>0.14102564102564102</v>
      </c>
      <c r="Z100" s="54">
        <f t="shared" si="56"/>
        <v>12628.846153846154</v>
      </c>
      <c r="AA100" s="209">
        <f t="shared" si="57"/>
        <v>14.151253557692307</v>
      </c>
      <c r="AB100" s="209">
        <f t="shared" ref="AB100:AB101" si="70">$AB$98</f>
        <v>0.5</v>
      </c>
      <c r="AC100" s="72">
        <f t="shared" si="58"/>
        <v>7.0756267788461535</v>
      </c>
      <c r="AD100" s="54">
        <v>68202</v>
      </c>
      <c r="AE100" s="109">
        <v>73311</v>
      </c>
      <c r="AF100" s="310">
        <f t="shared" si="59"/>
        <v>7.2236775913693471E-3</v>
      </c>
      <c r="AG100" s="311">
        <f t="shared" si="60"/>
        <v>7.3358582937471244</v>
      </c>
      <c r="AK100" s="162"/>
      <c r="AL100" s="54" t="s">
        <v>704</v>
      </c>
      <c r="AM100" s="209" t="s">
        <v>220</v>
      </c>
      <c r="AN100" s="766"/>
      <c r="AO100" s="209">
        <v>10180003</v>
      </c>
      <c r="AP100" s="209">
        <f>Input!S168</f>
        <v>75</v>
      </c>
      <c r="AQ100" s="53">
        <f>Input!T168</f>
        <v>0</v>
      </c>
      <c r="AR100" s="110">
        <f t="shared" si="68"/>
        <v>0</v>
      </c>
    </row>
    <row r="101" spans="1:44" s="69" customFormat="1" x14ac:dyDescent="0.3">
      <c r="A101" s="54" t="s">
        <v>497</v>
      </c>
      <c r="B101" s="209" t="s">
        <v>399</v>
      </c>
      <c r="C101" s="209">
        <v>17040103</v>
      </c>
      <c r="D101" s="53" t="s">
        <v>220</v>
      </c>
      <c r="E101" s="247">
        <f>Input!I101</f>
        <v>50</v>
      </c>
      <c r="F101" s="248">
        <f>Input!J101</f>
        <v>120</v>
      </c>
      <c r="G101" s="244">
        <f t="shared" si="61"/>
        <v>6000</v>
      </c>
      <c r="H101" s="127">
        <f t="shared" si="62"/>
        <v>6.7233000000000001</v>
      </c>
      <c r="I101" s="54">
        <f>Input!K101</f>
        <v>0.47</v>
      </c>
      <c r="J101" s="246">
        <f t="shared" si="63"/>
        <v>3.159951</v>
      </c>
      <c r="K101" s="54">
        <v>86149</v>
      </c>
      <c r="L101" s="245">
        <v>93194</v>
      </c>
      <c r="M101" s="246">
        <f t="shared" si="64"/>
        <v>7.8604986691297295E-3</v>
      </c>
      <c r="N101" s="110">
        <f t="shared" si="65"/>
        <v>3.3650422222855045</v>
      </c>
      <c r="O101" s="118"/>
      <c r="P101" s="118"/>
      <c r="Q101" s="88"/>
      <c r="R101" s="57" t="s">
        <v>715</v>
      </c>
      <c r="S101" s="208" t="s">
        <v>705</v>
      </c>
      <c r="T101" s="208">
        <v>163</v>
      </c>
      <c r="U101" s="209">
        <f t="shared" si="69"/>
        <v>89550</v>
      </c>
      <c r="V101" s="209">
        <v>10190015</v>
      </c>
      <c r="W101" s="209">
        <v>156</v>
      </c>
      <c r="X101" s="209">
        <v>3</v>
      </c>
      <c r="Y101" s="53">
        <f t="shared" si="55"/>
        <v>1.9230769230769232E-2</v>
      </c>
      <c r="Z101" s="54">
        <f t="shared" si="56"/>
        <v>1722.1153846153848</v>
      </c>
      <c r="AA101" s="209">
        <f t="shared" si="57"/>
        <v>1.9297163942307691</v>
      </c>
      <c r="AB101" s="209">
        <f t="shared" si="70"/>
        <v>0.5</v>
      </c>
      <c r="AC101" s="72">
        <f t="shared" si="58"/>
        <v>0.96485819711538456</v>
      </c>
      <c r="AD101" s="54">
        <v>12506</v>
      </c>
      <c r="AE101" s="109">
        <v>17443</v>
      </c>
      <c r="AF101" s="310">
        <f t="shared" si="59"/>
        <v>3.3272989289089158E-2</v>
      </c>
      <c r="AG101" s="311">
        <f t="shared" si="60"/>
        <v>1.1395014156093095</v>
      </c>
      <c r="AK101" s="162"/>
      <c r="AL101" s="54" t="s">
        <v>704</v>
      </c>
      <c r="AM101" s="209" t="s">
        <v>220</v>
      </c>
      <c r="AN101" s="766"/>
      <c r="AO101" s="209">
        <v>10180003</v>
      </c>
      <c r="AP101" s="209">
        <f>Input!S169</f>
        <v>150</v>
      </c>
      <c r="AQ101" s="53">
        <f>Input!T169</f>
        <v>0</v>
      </c>
      <c r="AR101" s="110">
        <f t="shared" si="68"/>
        <v>0</v>
      </c>
    </row>
    <row r="102" spans="1:44" s="69" customFormat="1" x14ac:dyDescent="0.3">
      <c r="A102" s="54" t="s">
        <v>498</v>
      </c>
      <c r="B102" s="209" t="s">
        <v>399</v>
      </c>
      <c r="C102" s="209">
        <v>17040103</v>
      </c>
      <c r="D102" s="53" t="s">
        <v>220</v>
      </c>
      <c r="E102" s="247">
        <f>Input!I102</f>
        <v>1300</v>
      </c>
      <c r="F102" s="248">
        <f>Input!J102</f>
        <v>120</v>
      </c>
      <c r="G102" s="244">
        <f t="shared" si="61"/>
        <v>156000</v>
      </c>
      <c r="H102" s="127">
        <f t="shared" si="62"/>
        <v>174.8058</v>
      </c>
      <c r="I102" s="54">
        <f>Input!K102</f>
        <v>0.47</v>
      </c>
      <c r="J102" s="246">
        <f t="shared" si="63"/>
        <v>82.158726000000001</v>
      </c>
      <c r="K102" s="54">
        <v>86149</v>
      </c>
      <c r="L102" s="245">
        <v>93194</v>
      </c>
      <c r="M102" s="246">
        <f t="shared" si="64"/>
        <v>7.8604986691297295E-3</v>
      </c>
      <c r="N102" s="110">
        <f t="shared" si="65"/>
        <v>87.491097779423129</v>
      </c>
      <c r="O102" s="118"/>
      <c r="P102" s="118"/>
      <c r="Q102" s="88"/>
      <c r="R102" s="57" t="s">
        <v>715</v>
      </c>
      <c r="S102" s="208" t="s">
        <v>713</v>
      </c>
      <c r="T102" s="208">
        <v>6444</v>
      </c>
      <c r="U102" s="208">
        <f>Input!N167</f>
        <v>2682800</v>
      </c>
      <c r="V102" s="209">
        <v>10190007</v>
      </c>
      <c r="W102" s="209">
        <v>6513</v>
      </c>
      <c r="X102" s="209">
        <v>30</v>
      </c>
      <c r="Y102" s="53">
        <f t="shared" si="55"/>
        <v>4.6061722708429292E-3</v>
      </c>
      <c r="Z102" s="54">
        <f t="shared" si="56"/>
        <v>12357.43896821741</v>
      </c>
      <c r="AA102" s="209">
        <f t="shared" si="57"/>
        <v>13.847128235836017</v>
      </c>
      <c r="AB102" s="209">
        <f>Input!O167</f>
        <v>0.5</v>
      </c>
      <c r="AC102" s="72">
        <f t="shared" si="58"/>
        <v>6.9235641179180085</v>
      </c>
      <c r="AD102" s="54">
        <v>115</v>
      </c>
      <c r="AE102" s="209">
        <v>154</v>
      </c>
      <c r="AF102" s="310">
        <f t="shared" si="59"/>
        <v>2.9202047405037911E-2</v>
      </c>
      <c r="AG102" s="311">
        <f t="shared" si="60"/>
        <v>8.0120040236471866</v>
      </c>
      <c r="AK102" s="162"/>
      <c r="AL102" s="54" t="s">
        <v>704</v>
      </c>
      <c r="AM102" s="209" t="s">
        <v>220</v>
      </c>
      <c r="AN102" s="766" t="s">
        <v>818</v>
      </c>
      <c r="AO102" s="209">
        <v>10180006</v>
      </c>
      <c r="AP102" s="209">
        <f>Input!S170</f>
        <v>1100</v>
      </c>
      <c r="AQ102" s="53">
        <f>Input!T170</f>
        <v>0</v>
      </c>
      <c r="AR102" s="110">
        <f t="shared" si="68"/>
        <v>0</v>
      </c>
    </row>
    <row r="103" spans="1:44" s="69" customFormat="1" x14ac:dyDescent="0.3">
      <c r="A103" s="54" t="s">
        <v>499</v>
      </c>
      <c r="B103" s="209" t="s">
        <v>399</v>
      </c>
      <c r="C103" s="209">
        <v>17040103</v>
      </c>
      <c r="D103" s="53" t="s">
        <v>220</v>
      </c>
      <c r="E103" s="247">
        <f>Input!I103</f>
        <v>40</v>
      </c>
      <c r="F103" s="248">
        <f>Input!J103</f>
        <v>120</v>
      </c>
      <c r="G103" s="244">
        <f t="shared" si="61"/>
        <v>4800</v>
      </c>
      <c r="H103" s="127">
        <f t="shared" si="62"/>
        <v>5.378639999999999</v>
      </c>
      <c r="I103" s="54">
        <f>Input!K103</f>
        <v>0.47</v>
      </c>
      <c r="J103" s="246">
        <f t="shared" si="63"/>
        <v>2.5279607999999993</v>
      </c>
      <c r="K103" s="54">
        <v>86149</v>
      </c>
      <c r="L103" s="245">
        <v>93194</v>
      </c>
      <c r="M103" s="246">
        <f t="shared" si="64"/>
        <v>7.8604986691297295E-3</v>
      </c>
      <c r="N103" s="110">
        <f t="shared" si="65"/>
        <v>2.6920337778284029</v>
      </c>
      <c r="O103" s="118"/>
      <c r="P103" s="118"/>
      <c r="Q103" s="88"/>
      <c r="R103" s="57" t="s">
        <v>715</v>
      </c>
      <c r="S103" s="208" t="s">
        <v>713</v>
      </c>
      <c r="T103" s="208">
        <v>6444</v>
      </c>
      <c r="U103" s="208">
        <f>$U$102</f>
        <v>2682800</v>
      </c>
      <c r="V103" s="209">
        <v>10190008</v>
      </c>
      <c r="W103" s="209">
        <v>6513</v>
      </c>
      <c r="X103" s="209">
        <v>56</v>
      </c>
      <c r="Y103" s="53">
        <f t="shared" si="55"/>
        <v>8.598188238906802E-3</v>
      </c>
      <c r="Z103" s="54">
        <f t="shared" si="56"/>
        <v>23067.219407339169</v>
      </c>
      <c r="AA103" s="209">
        <f t="shared" si="57"/>
        <v>25.847972706893906</v>
      </c>
      <c r="AB103" s="209">
        <f>$AB$102</f>
        <v>0.5</v>
      </c>
      <c r="AC103" s="72">
        <f t="shared" si="58"/>
        <v>12.923986353446953</v>
      </c>
      <c r="AD103" s="54">
        <v>104</v>
      </c>
      <c r="AE103" s="209">
        <v>144</v>
      </c>
      <c r="AF103" s="310">
        <f t="shared" si="59"/>
        <v>3.2542240043462796E-2</v>
      </c>
      <c r="AG103" s="311">
        <f t="shared" si="60"/>
        <v>15.207613525299895</v>
      </c>
      <c r="AK103" s="162"/>
      <c r="AL103" s="54" t="s">
        <v>704</v>
      </c>
      <c r="AM103" s="209" t="s">
        <v>220</v>
      </c>
      <c r="AN103" s="766"/>
      <c r="AO103" s="209">
        <v>10180006</v>
      </c>
      <c r="AP103" s="209">
        <f>Input!S171</f>
        <v>1100</v>
      </c>
      <c r="AQ103" s="53">
        <f>Input!T171</f>
        <v>0</v>
      </c>
      <c r="AR103" s="110">
        <f t="shared" si="68"/>
        <v>0</v>
      </c>
    </row>
    <row r="104" spans="1:44" s="69" customFormat="1" x14ac:dyDescent="0.3">
      <c r="A104" s="54" t="s">
        <v>500</v>
      </c>
      <c r="B104" s="209" t="s">
        <v>399</v>
      </c>
      <c r="C104" s="209">
        <v>17040103</v>
      </c>
      <c r="D104" s="53" t="s">
        <v>220</v>
      </c>
      <c r="E104" s="247">
        <f>Input!I104</f>
        <v>160</v>
      </c>
      <c r="F104" s="248">
        <f>Input!J104</f>
        <v>120</v>
      </c>
      <c r="G104" s="244">
        <f t="shared" si="61"/>
        <v>19200</v>
      </c>
      <c r="H104" s="127">
        <f t="shared" si="62"/>
        <v>21.514559999999996</v>
      </c>
      <c r="I104" s="54">
        <f>Input!K104</f>
        <v>0.47</v>
      </c>
      <c r="J104" s="246">
        <f t="shared" si="63"/>
        <v>10.111843199999997</v>
      </c>
      <c r="K104" s="54">
        <v>86149</v>
      </c>
      <c r="L104" s="245">
        <v>93194</v>
      </c>
      <c r="M104" s="246">
        <f t="shared" si="64"/>
        <v>7.8604986691297295E-3</v>
      </c>
      <c r="N104" s="110">
        <f t="shared" si="65"/>
        <v>10.768135111313612</v>
      </c>
      <c r="O104" s="118"/>
      <c r="P104" s="118"/>
      <c r="Q104" s="88"/>
      <c r="R104" s="57" t="s">
        <v>715</v>
      </c>
      <c r="S104" s="208" t="s">
        <v>713</v>
      </c>
      <c r="T104" s="208">
        <v>6444</v>
      </c>
      <c r="U104" s="208">
        <f t="shared" ref="U104:U106" si="71">$U$102</f>
        <v>2682800</v>
      </c>
      <c r="V104" s="209">
        <v>10190009</v>
      </c>
      <c r="W104" s="209">
        <v>6513</v>
      </c>
      <c r="X104" s="209">
        <v>2250</v>
      </c>
      <c r="Y104" s="53">
        <f t="shared" si="55"/>
        <v>0.34546292031321973</v>
      </c>
      <c r="Z104" s="54">
        <f t="shared" si="56"/>
        <v>926807.92261630588</v>
      </c>
      <c r="AA104" s="209">
        <f t="shared" si="57"/>
        <v>1038.5346176877015</v>
      </c>
      <c r="AB104" s="209">
        <f t="shared" ref="AB104:AB106" si="72">$AB$102</f>
        <v>0.5</v>
      </c>
      <c r="AC104" s="72">
        <f t="shared" si="58"/>
        <v>519.26730884385074</v>
      </c>
      <c r="AD104" s="54">
        <v>68202</v>
      </c>
      <c r="AE104" s="109">
        <v>73311</v>
      </c>
      <c r="AF104" s="310">
        <f t="shared" si="59"/>
        <v>7.2236775913693471E-3</v>
      </c>
      <c r="AG104" s="311">
        <f t="shared" si="60"/>
        <v>538.36522379083181</v>
      </c>
      <c r="AK104" s="162"/>
      <c r="AL104" s="54" t="s">
        <v>704</v>
      </c>
      <c r="AM104" s="209" t="s">
        <v>220</v>
      </c>
      <c r="AN104" s="766"/>
      <c r="AO104" s="209">
        <v>10180006</v>
      </c>
      <c r="AP104" s="209">
        <f>Input!S172</f>
        <v>225</v>
      </c>
      <c r="AQ104" s="53">
        <f>Input!T172</f>
        <v>0</v>
      </c>
      <c r="AR104" s="110">
        <f t="shared" si="68"/>
        <v>0</v>
      </c>
    </row>
    <row r="105" spans="1:44" s="69" customFormat="1" x14ac:dyDescent="0.3">
      <c r="A105" s="54" t="s">
        <v>501</v>
      </c>
      <c r="B105" s="209" t="s">
        <v>399</v>
      </c>
      <c r="C105" s="209">
        <v>17040103</v>
      </c>
      <c r="D105" s="53" t="s">
        <v>220</v>
      </c>
      <c r="E105" s="247">
        <f>Input!I105</f>
        <v>60</v>
      </c>
      <c r="F105" s="248">
        <f>Input!J105</f>
        <v>120</v>
      </c>
      <c r="G105" s="244">
        <f t="shared" si="61"/>
        <v>7200</v>
      </c>
      <c r="H105" s="127">
        <f t="shared" si="62"/>
        <v>8.0679599999999994</v>
      </c>
      <c r="I105" s="54">
        <f>Input!K105</f>
        <v>0.47</v>
      </c>
      <c r="J105" s="246">
        <f t="shared" si="63"/>
        <v>3.7919411999999997</v>
      </c>
      <c r="K105" s="54">
        <v>86149</v>
      </c>
      <c r="L105" s="245">
        <v>93194</v>
      </c>
      <c r="M105" s="246">
        <f t="shared" si="64"/>
        <v>7.8604986691297295E-3</v>
      </c>
      <c r="N105" s="110">
        <f t="shared" si="65"/>
        <v>4.0380506667426053</v>
      </c>
      <c r="O105" s="118"/>
      <c r="P105" s="118"/>
      <c r="Q105" s="88"/>
      <c r="R105" s="57" t="s">
        <v>715</v>
      </c>
      <c r="S105" s="208" t="s">
        <v>713</v>
      </c>
      <c r="T105" s="208">
        <v>6444</v>
      </c>
      <c r="U105" s="208">
        <f t="shared" si="71"/>
        <v>2682800</v>
      </c>
      <c r="V105" s="209">
        <v>10190015</v>
      </c>
      <c r="W105" s="209">
        <v>6513</v>
      </c>
      <c r="X105" s="209">
        <v>4017</v>
      </c>
      <c r="Y105" s="53">
        <f t="shared" si="55"/>
        <v>0.61676646706586824</v>
      </c>
      <c r="Z105" s="54">
        <f t="shared" si="56"/>
        <v>1654661.0778443113</v>
      </c>
      <c r="AA105" s="209">
        <f t="shared" si="57"/>
        <v>1854.1304707784427</v>
      </c>
      <c r="AB105" s="209">
        <f t="shared" si="72"/>
        <v>0.5</v>
      </c>
      <c r="AC105" s="72">
        <f t="shared" si="58"/>
        <v>927.06523538922136</v>
      </c>
      <c r="AD105" s="57">
        <v>12506</v>
      </c>
      <c r="AE105" s="109">
        <v>17443</v>
      </c>
      <c r="AF105" s="310">
        <f t="shared" si="59"/>
        <v>3.3272989289089158E-2</v>
      </c>
      <c r="AG105" s="311">
        <f t="shared" si="60"/>
        <v>1094.8677756446159</v>
      </c>
      <c r="AK105" s="162"/>
      <c r="AL105" s="54" t="s">
        <v>704</v>
      </c>
      <c r="AM105" s="209" t="s">
        <v>220</v>
      </c>
      <c r="AN105" s="766"/>
      <c r="AO105" s="209">
        <v>10180006</v>
      </c>
      <c r="AP105" s="209">
        <f>Input!S173</f>
        <v>200</v>
      </c>
      <c r="AQ105" s="53">
        <f>Input!T173</f>
        <v>0</v>
      </c>
      <c r="AR105" s="110">
        <f t="shared" si="68"/>
        <v>0</v>
      </c>
    </row>
    <row r="106" spans="1:44" s="69" customFormat="1" ht="20.399999999999999" customHeight="1" thickBot="1" x14ac:dyDescent="0.35">
      <c r="A106" s="54" t="s">
        <v>502</v>
      </c>
      <c r="B106" s="209" t="s">
        <v>399</v>
      </c>
      <c r="C106" s="209">
        <v>17040103</v>
      </c>
      <c r="D106" s="53" t="s">
        <v>220</v>
      </c>
      <c r="E106" s="247">
        <f>Input!I106</f>
        <v>160</v>
      </c>
      <c r="F106" s="248">
        <f>Input!J106</f>
        <v>120</v>
      </c>
      <c r="G106" s="244">
        <f t="shared" si="61"/>
        <v>19200</v>
      </c>
      <c r="H106" s="127">
        <f t="shared" si="62"/>
        <v>21.514559999999996</v>
      </c>
      <c r="I106" s="54">
        <f>Input!K106</f>
        <v>0.47</v>
      </c>
      <c r="J106" s="246">
        <f t="shared" si="63"/>
        <v>10.111843199999997</v>
      </c>
      <c r="K106" s="54">
        <v>86149</v>
      </c>
      <c r="L106" s="245">
        <v>93194</v>
      </c>
      <c r="M106" s="246">
        <f t="shared" si="64"/>
        <v>7.8604986691297295E-3</v>
      </c>
      <c r="N106" s="110">
        <f t="shared" si="65"/>
        <v>10.768135111313612</v>
      </c>
      <c r="O106" s="118"/>
      <c r="P106" s="118"/>
      <c r="Q106" s="88"/>
      <c r="R106" s="73" t="s">
        <v>715</v>
      </c>
      <c r="S106" s="74" t="s">
        <v>713</v>
      </c>
      <c r="T106" s="74">
        <v>6444</v>
      </c>
      <c r="U106" s="74">
        <f t="shared" si="71"/>
        <v>2682800</v>
      </c>
      <c r="V106" s="51">
        <v>10190016</v>
      </c>
      <c r="W106" s="51">
        <v>6513</v>
      </c>
      <c r="X106" s="51">
        <v>160</v>
      </c>
      <c r="Y106" s="95">
        <f t="shared" si="55"/>
        <v>2.4566252111162291E-2</v>
      </c>
      <c r="Z106" s="52">
        <f t="shared" si="56"/>
        <v>65906.34116382619</v>
      </c>
      <c r="AA106" s="51">
        <f t="shared" si="57"/>
        <v>73.851350591125438</v>
      </c>
      <c r="AB106" s="51">
        <f t="shared" si="72"/>
        <v>0.5</v>
      </c>
      <c r="AC106" s="75">
        <f t="shared" si="58"/>
        <v>36.925675295562719</v>
      </c>
      <c r="AD106" s="73">
        <v>393</v>
      </c>
      <c r="AE106" s="231">
        <v>456</v>
      </c>
      <c r="AF106" s="310">
        <f t="shared" si="59"/>
        <v>1.4868319764512477E-2</v>
      </c>
      <c r="AG106" s="393">
        <f t="shared" si="60"/>
        <v>39.775403366335638</v>
      </c>
      <c r="AI106" s="118"/>
      <c r="AK106" s="162"/>
      <c r="AL106" s="54" t="s">
        <v>704</v>
      </c>
      <c r="AM106" s="209" t="s">
        <v>220</v>
      </c>
      <c r="AN106" s="772" t="s">
        <v>819</v>
      </c>
      <c r="AO106" s="209">
        <v>10180005</v>
      </c>
      <c r="AP106" s="209">
        <f>Input!S174</f>
        <v>1000</v>
      </c>
      <c r="AQ106" s="53">
        <f>Input!T174</f>
        <v>0</v>
      </c>
      <c r="AR106" s="110">
        <f t="shared" si="68"/>
        <v>0</v>
      </c>
    </row>
    <row r="107" spans="1:44" s="69" customFormat="1" ht="22.2" thickTop="1" thickBot="1" x14ac:dyDescent="0.45">
      <c r="A107" s="54" t="s">
        <v>503</v>
      </c>
      <c r="B107" s="209" t="s">
        <v>399</v>
      </c>
      <c r="C107" s="209">
        <v>17040103</v>
      </c>
      <c r="D107" s="53" t="s">
        <v>220</v>
      </c>
      <c r="E107" s="247">
        <f>Input!I107</f>
        <v>60</v>
      </c>
      <c r="F107" s="248">
        <f>Input!J107</f>
        <v>120</v>
      </c>
      <c r="G107" s="244">
        <f t="shared" si="61"/>
        <v>7200</v>
      </c>
      <c r="H107" s="127">
        <f t="shared" si="62"/>
        <v>8.0679599999999994</v>
      </c>
      <c r="I107" s="54">
        <f>Input!K107</f>
        <v>0.47</v>
      </c>
      <c r="J107" s="246">
        <f t="shared" si="63"/>
        <v>3.7919411999999997</v>
      </c>
      <c r="K107" s="54">
        <v>86149</v>
      </c>
      <c r="L107" s="245">
        <v>93194</v>
      </c>
      <c r="M107" s="246">
        <f t="shared" si="64"/>
        <v>7.8604986691297295E-3</v>
      </c>
      <c r="N107" s="110">
        <f t="shared" si="65"/>
        <v>4.0380506667426053</v>
      </c>
      <c r="O107" s="118"/>
      <c r="P107" s="118"/>
      <c r="Q107" s="88"/>
      <c r="R107" s="697" t="s">
        <v>740</v>
      </c>
      <c r="S107" s="698"/>
      <c r="T107" s="698"/>
      <c r="U107" s="698"/>
      <c r="V107" s="698"/>
      <c r="W107" s="698"/>
      <c r="X107" s="698"/>
      <c r="Y107" s="698"/>
      <c r="Z107" s="698"/>
      <c r="AA107" s="698"/>
      <c r="AB107" s="698"/>
      <c r="AC107" s="698"/>
      <c r="AD107" s="698"/>
      <c r="AE107" s="698"/>
      <c r="AF107" s="698"/>
      <c r="AG107" s="698"/>
      <c r="AH107" s="699"/>
      <c r="AI107" s="303"/>
      <c r="AJ107" s="288"/>
      <c r="AK107" s="162"/>
      <c r="AL107" s="54" t="s">
        <v>704</v>
      </c>
      <c r="AM107" s="209" t="s">
        <v>220</v>
      </c>
      <c r="AN107" s="772"/>
      <c r="AO107" s="209">
        <v>10180006</v>
      </c>
      <c r="AP107" s="209">
        <f>Input!S175</f>
        <v>100</v>
      </c>
      <c r="AQ107" s="53">
        <f>Input!T175</f>
        <v>0</v>
      </c>
      <c r="AR107" s="110">
        <f t="shared" si="68"/>
        <v>0</v>
      </c>
    </row>
    <row r="108" spans="1:44" s="69" customFormat="1" ht="36.6" customHeight="1" thickTop="1" x14ac:dyDescent="0.3">
      <c r="A108" s="54" t="s">
        <v>504</v>
      </c>
      <c r="B108" s="209" t="s">
        <v>399</v>
      </c>
      <c r="C108" s="209">
        <v>17040103</v>
      </c>
      <c r="D108" s="53" t="s">
        <v>220</v>
      </c>
      <c r="E108" s="247">
        <f>Input!I108</f>
        <v>70</v>
      </c>
      <c r="F108" s="248">
        <f>Input!J108</f>
        <v>120</v>
      </c>
      <c r="G108" s="244">
        <f t="shared" si="61"/>
        <v>8400</v>
      </c>
      <c r="H108" s="127">
        <f t="shared" si="62"/>
        <v>9.4126199999999987</v>
      </c>
      <c r="I108" s="54">
        <f>Input!K108</f>
        <v>0.47</v>
      </c>
      <c r="J108" s="246">
        <f t="shared" si="63"/>
        <v>4.423931399999999</v>
      </c>
      <c r="K108" s="54">
        <v>86149</v>
      </c>
      <c r="L108" s="245">
        <v>93194</v>
      </c>
      <c r="M108" s="246">
        <f t="shared" si="64"/>
        <v>7.8604986691297295E-3</v>
      </c>
      <c r="N108" s="110">
        <f t="shared" si="65"/>
        <v>4.711059111199706</v>
      </c>
      <c r="O108" s="118"/>
      <c r="P108" s="118"/>
      <c r="Q108" s="88"/>
      <c r="R108" s="692" t="s">
        <v>1160</v>
      </c>
      <c r="S108" s="693"/>
      <c r="T108" s="693"/>
      <c r="U108" s="693"/>
      <c r="V108" s="693"/>
      <c r="W108" s="693"/>
      <c r="X108" s="693"/>
      <c r="Y108" s="693"/>
      <c r="Z108" s="711"/>
      <c r="AA108" s="692" t="s">
        <v>1161</v>
      </c>
      <c r="AB108" s="693"/>
      <c r="AC108" s="694"/>
      <c r="AD108" s="673" t="s">
        <v>1162</v>
      </c>
      <c r="AE108" s="674"/>
      <c r="AF108" s="675"/>
      <c r="AG108" s="679" t="s">
        <v>1163</v>
      </c>
      <c r="AH108" s="680"/>
      <c r="AI108" s="118"/>
      <c r="AJ108" s="249"/>
      <c r="AK108" s="162"/>
      <c r="AL108" s="54" t="s">
        <v>704</v>
      </c>
      <c r="AM108" s="209" t="s">
        <v>220</v>
      </c>
      <c r="AN108" s="766" t="s">
        <v>820</v>
      </c>
      <c r="AO108" s="209">
        <v>10180006</v>
      </c>
      <c r="AP108" s="209">
        <f>Input!S176</f>
        <v>300</v>
      </c>
      <c r="AQ108" s="53">
        <f>Input!T176</f>
        <v>0</v>
      </c>
      <c r="AR108" s="110">
        <f t="shared" si="68"/>
        <v>0</v>
      </c>
    </row>
    <row r="109" spans="1:44" s="69" customFormat="1" ht="57.6" x14ac:dyDescent="0.3">
      <c r="A109" s="54" t="s">
        <v>505</v>
      </c>
      <c r="B109" s="209" t="s">
        <v>399</v>
      </c>
      <c r="C109" s="209">
        <v>17040204</v>
      </c>
      <c r="D109" s="53" t="s">
        <v>220</v>
      </c>
      <c r="E109" s="247">
        <f>Input!I109</f>
        <v>80</v>
      </c>
      <c r="F109" s="248">
        <f>Input!J109</f>
        <v>120</v>
      </c>
      <c r="G109" s="244">
        <f t="shared" si="61"/>
        <v>9600</v>
      </c>
      <c r="H109" s="127">
        <f t="shared" si="62"/>
        <v>10.757279999999998</v>
      </c>
      <c r="I109" s="54">
        <f>Input!K109</f>
        <v>0.47</v>
      </c>
      <c r="J109" s="246">
        <f t="shared" si="63"/>
        <v>5.0559215999999987</v>
      </c>
      <c r="K109" s="54">
        <v>86149</v>
      </c>
      <c r="L109" s="245">
        <v>93194</v>
      </c>
      <c r="M109" s="246">
        <f t="shared" si="64"/>
        <v>7.8604986691297295E-3</v>
      </c>
      <c r="N109" s="110">
        <f t="shared" si="65"/>
        <v>5.3840675556568058</v>
      </c>
      <c r="O109" s="118"/>
      <c r="P109" s="118"/>
      <c r="Q109" s="88"/>
      <c r="R109" s="339" t="s">
        <v>245</v>
      </c>
      <c r="S109" s="338" t="s">
        <v>391</v>
      </c>
      <c r="T109" s="338" t="s">
        <v>7</v>
      </c>
      <c r="U109" s="338" t="s">
        <v>720</v>
      </c>
      <c r="V109" s="338" t="s">
        <v>391</v>
      </c>
      <c r="W109" s="338" t="s">
        <v>7</v>
      </c>
      <c r="X109" s="365" t="s">
        <v>721</v>
      </c>
      <c r="Y109" s="365" t="s">
        <v>722</v>
      </c>
      <c r="Z109" s="366" t="s">
        <v>723</v>
      </c>
      <c r="AA109" s="229" t="s">
        <v>1140</v>
      </c>
      <c r="AB109" s="365" t="s">
        <v>724</v>
      </c>
      <c r="AC109" s="367" t="s">
        <v>725</v>
      </c>
      <c r="AD109" s="368" t="s">
        <v>726</v>
      </c>
      <c r="AE109" s="365" t="s">
        <v>678</v>
      </c>
      <c r="AF109" s="366" t="s">
        <v>727</v>
      </c>
      <c r="AG109" s="369" t="s">
        <v>7</v>
      </c>
      <c r="AH109" s="370" t="s">
        <v>727</v>
      </c>
      <c r="AJ109" s="289"/>
      <c r="AK109" s="162"/>
      <c r="AL109" s="54" t="s">
        <v>704</v>
      </c>
      <c r="AM109" s="209" t="s">
        <v>220</v>
      </c>
      <c r="AN109" s="766"/>
      <c r="AO109" s="209">
        <v>10180006</v>
      </c>
      <c r="AP109" s="209">
        <f>Input!S177</f>
        <v>300</v>
      </c>
      <c r="AQ109" s="53">
        <f>Input!T177</f>
        <v>0</v>
      </c>
      <c r="AR109" s="110">
        <f t="shared" si="68"/>
        <v>0</v>
      </c>
    </row>
    <row r="110" spans="1:44" s="69" customFormat="1" x14ac:dyDescent="0.3">
      <c r="A110" s="54" t="s">
        <v>506</v>
      </c>
      <c r="B110" s="209" t="s">
        <v>399</v>
      </c>
      <c r="C110" s="209">
        <v>17040204</v>
      </c>
      <c r="D110" s="53" t="s">
        <v>220</v>
      </c>
      <c r="E110" s="247">
        <f>Input!I110</f>
        <v>90</v>
      </c>
      <c r="F110" s="248">
        <f>Input!J110</f>
        <v>120</v>
      </c>
      <c r="G110" s="244">
        <f t="shared" si="61"/>
        <v>10800</v>
      </c>
      <c r="H110" s="127">
        <f t="shared" si="62"/>
        <v>12.101940000000001</v>
      </c>
      <c r="I110" s="54">
        <f>Input!K110</f>
        <v>0.47</v>
      </c>
      <c r="J110" s="246">
        <f t="shared" si="63"/>
        <v>5.6879118000000002</v>
      </c>
      <c r="K110" s="54">
        <v>86149</v>
      </c>
      <c r="L110" s="245">
        <v>93194</v>
      </c>
      <c r="M110" s="246">
        <f t="shared" si="64"/>
        <v>7.8604986691297295E-3</v>
      </c>
      <c r="N110" s="110">
        <f t="shared" si="65"/>
        <v>6.0570760001139083</v>
      </c>
      <c r="O110" s="118"/>
      <c r="P110" s="118"/>
      <c r="Q110" s="88"/>
      <c r="R110" s="57" t="s">
        <v>605</v>
      </c>
      <c r="S110" s="208" t="s">
        <v>533</v>
      </c>
      <c r="T110" s="208">
        <v>10120201</v>
      </c>
      <c r="U110" s="208">
        <v>210</v>
      </c>
      <c r="V110" s="208" t="s">
        <v>533</v>
      </c>
      <c r="W110" s="209">
        <v>10120201</v>
      </c>
      <c r="X110" s="209">
        <f>SUM(U110:U126)</f>
        <v>28994</v>
      </c>
      <c r="Y110" s="209">
        <v>29625</v>
      </c>
      <c r="Z110" s="53">
        <f>Y110-X110</f>
        <v>631</v>
      </c>
      <c r="AA110" s="236">
        <f>Input!K277</f>
        <v>225</v>
      </c>
      <c r="AB110" s="209">
        <f t="shared" ref="AB110:AB134" si="73">Z110*AA110</f>
        <v>141975</v>
      </c>
      <c r="AC110" s="53">
        <f>(AB110/1000000)*1120.55</f>
        <v>159.09008624999998</v>
      </c>
      <c r="AD110" s="236">
        <v>38673</v>
      </c>
      <c r="AE110" s="138">
        <f t="shared" ref="AE110:AE116" si="74">(LN(AD110/Y110))/10</f>
        <v>2.6652308267378209E-2</v>
      </c>
      <c r="AF110" s="53">
        <f t="shared" ref="AF110:AF134" si="75">AC110*EXP(AE110*10)</f>
        <v>207.67901790873415</v>
      </c>
      <c r="AG110" s="181">
        <v>10110201</v>
      </c>
      <c r="AH110" s="178">
        <f>SUM(AF111,AF121)</f>
        <v>73.620134999999991</v>
      </c>
      <c r="AJ110" s="118"/>
      <c r="AK110" s="162"/>
      <c r="AL110" s="54" t="s">
        <v>704</v>
      </c>
      <c r="AM110" s="209" t="s">
        <v>220</v>
      </c>
      <c r="AN110" s="766"/>
      <c r="AO110" s="209">
        <v>10180006</v>
      </c>
      <c r="AP110" s="209">
        <f>Input!S178</f>
        <v>60</v>
      </c>
      <c r="AQ110" s="53">
        <f>Input!T178</f>
        <v>0</v>
      </c>
      <c r="AR110" s="110">
        <f t="shared" si="68"/>
        <v>0</v>
      </c>
    </row>
    <row r="111" spans="1:44" s="69" customFormat="1" x14ac:dyDescent="0.3">
      <c r="A111" s="54" t="s">
        <v>507</v>
      </c>
      <c r="B111" s="209" t="s">
        <v>399</v>
      </c>
      <c r="C111" s="209">
        <v>17040103</v>
      </c>
      <c r="D111" s="53" t="s">
        <v>220</v>
      </c>
      <c r="E111" s="247">
        <f>Input!I111</f>
        <v>180</v>
      </c>
      <c r="F111" s="248">
        <f>Input!J111</f>
        <v>120</v>
      </c>
      <c r="G111" s="244">
        <f t="shared" si="61"/>
        <v>21600</v>
      </c>
      <c r="H111" s="127">
        <f t="shared" si="62"/>
        <v>24.203880000000002</v>
      </c>
      <c r="I111" s="54">
        <f>Input!K111</f>
        <v>0.47</v>
      </c>
      <c r="J111" s="246">
        <f t="shared" si="63"/>
        <v>11.3758236</v>
      </c>
      <c r="K111" s="54">
        <v>86149</v>
      </c>
      <c r="L111" s="245">
        <v>93194</v>
      </c>
      <c r="M111" s="246">
        <f t="shared" si="64"/>
        <v>7.8604986691297295E-3</v>
      </c>
      <c r="N111" s="110">
        <f t="shared" si="65"/>
        <v>12.114152000227817</v>
      </c>
      <c r="O111" s="118"/>
      <c r="P111" s="118"/>
      <c r="Q111" s="88"/>
      <c r="R111" s="57" t="s">
        <v>606</v>
      </c>
      <c r="S111" s="208" t="s">
        <v>533</v>
      </c>
      <c r="T111" s="208">
        <v>10120201</v>
      </c>
      <c r="U111" s="208">
        <v>800</v>
      </c>
      <c r="V111" s="208" t="s">
        <v>533</v>
      </c>
      <c r="W111" s="209">
        <v>10110201</v>
      </c>
      <c r="X111" s="209">
        <v>0</v>
      </c>
      <c r="Y111" s="209">
        <v>21</v>
      </c>
      <c r="Z111" s="53">
        <f t="shared" ref="Z111:Z134" si="76">Y111-X111</f>
        <v>21</v>
      </c>
      <c r="AA111" s="236">
        <f>$AA$110</f>
        <v>225</v>
      </c>
      <c r="AB111" s="209">
        <f t="shared" si="73"/>
        <v>4725</v>
      </c>
      <c r="AC111" s="53">
        <f t="shared" ref="AC111:AC134" si="77">(AB111/1000000)*1120.55</f>
        <v>5.2945987499999996</v>
      </c>
      <c r="AD111" s="236">
        <v>8</v>
      </c>
      <c r="AE111" s="138">
        <f t="shared" si="74"/>
        <v>-9.6508089604358721E-2</v>
      </c>
      <c r="AF111" s="53">
        <f t="shared" si="75"/>
        <v>2.0169899999999994</v>
      </c>
      <c r="AG111" s="181">
        <v>10120101</v>
      </c>
      <c r="AH111" s="178">
        <f>SUM(AF112,AF114)</f>
        <v>73.368011250000009</v>
      </c>
      <c r="AJ111" s="118"/>
      <c r="AK111" s="162"/>
      <c r="AL111" s="54" t="s">
        <v>704</v>
      </c>
      <c r="AM111" s="209" t="s">
        <v>220</v>
      </c>
      <c r="AN111" s="216" t="s">
        <v>821</v>
      </c>
      <c r="AO111" s="209">
        <v>10180003</v>
      </c>
      <c r="AP111" s="209">
        <f>Input!S179</f>
        <v>50</v>
      </c>
      <c r="AQ111" s="53">
        <f>Input!T179</f>
        <v>50</v>
      </c>
      <c r="AR111" s="110">
        <f t="shared" si="68"/>
        <v>80.679599999999994</v>
      </c>
    </row>
    <row r="112" spans="1:44" s="69" customFormat="1" x14ac:dyDescent="0.3">
      <c r="A112" s="54" t="s">
        <v>508</v>
      </c>
      <c r="B112" s="209" t="s">
        <v>399</v>
      </c>
      <c r="C112" s="209">
        <v>17040103</v>
      </c>
      <c r="D112" s="53" t="s">
        <v>220</v>
      </c>
      <c r="E112" s="247">
        <f>Input!I112</f>
        <v>5240</v>
      </c>
      <c r="F112" s="248">
        <f>Input!J112</f>
        <v>293</v>
      </c>
      <c r="G112" s="244">
        <f t="shared" si="61"/>
        <v>1535320</v>
      </c>
      <c r="H112" s="127">
        <f t="shared" si="62"/>
        <v>1720.402826</v>
      </c>
      <c r="I112" s="54">
        <f>Input!K112</f>
        <v>0.47</v>
      </c>
      <c r="J112" s="246">
        <f t="shared" si="63"/>
        <v>808.58932821999997</v>
      </c>
      <c r="K112" s="54">
        <v>86149</v>
      </c>
      <c r="L112" s="245">
        <v>93194</v>
      </c>
      <c r="M112" s="246">
        <f t="shared" si="64"/>
        <v>7.8604986691297295E-3</v>
      </c>
      <c r="N112" s="110">
        <f t="shared" si="65"/>
        <v>861.06943745323019</v>
      </c>
      <c r="O112" s="118"/>
      <c r="P112" s="118"/>
      <c r="Q112" s="88"/>
      <c r="R112" s="57" t="s">
        <v>607</v>
      </c>
      <c r="S112" s="137" t="s">
        <v>533</v>
      </c>
      <c r="T112" s="137">
        <v>10120201</v>
      </c>
      <c r="U112" s="137">
        <v>250</v>
      </c>
      <c r="V112" s="137" t="s">
        <v>533</v>
      </c>
      <c r="W112" s="138">
        <v>10120101</v>
      </c>
      <c r="X112" s="138">
        <v>0</v>
      </c>
      <c r="Y112" s="138">
        <v>118</v>
      </c>
      <c r="Z112" s="214">
        <f t="shared" si="76"/>
        <v>118</v>
      </c>
      <c r="AA112" s="54">
        <f t="shared" ref="AA112:AA113" si="78">$AA$110</f>
        <v>225</v>
      </c>
      <c r="AB112" s="209">
        <f t="shared" si="73"/>
        <v>26550</v>
      </c>
      <c r="AC112" s="53">
        <f t="shared" si="77"/>
        <v>29.750602499999999</v>
      </c>
      <c r="AD112" s="236">
        <v>223</v>
      </c>
      <c r="AE112" s="138">
        <f t="shared" si="74"/>
        <v>6.3648714699445413E-2</v>
      </c>
      <c r="AF112" s="53">
        <f t="shared" si="75"/>
        <v>56.223596250000007</v>
      </c>
      <c r="AG112" s="181">
        <v>10120102</v>
      </c>
      <c r="AH112" s="178">
        <f>AF115</f>
        <v>17.6486625</v>
      </c>
      <c r="AJ112" s="118"/>
      <c r="AK112" s="162"/>
      <c r="AL112" s="54" t="s">
        <v>704</v>
      </c>
      <c r="AM112" s="209" t="s">
        <v>220</v>
      </c>
      <c r="AN112" s="216" t="s">
        <v>822</v>
      </c>
      <c r="AO112" s="209">
        <v>10180003</v>
      </c>
      <c r="AP112" s="209">
        <f>Input!S180</f>
        <v>50</v>
      </c>
      <c r="AQ112" s="53">
        <f>Input!T180</f>
        <v>50</v>
      </c>
      <c r="AR112" s="110">
        <f t="shared" si="68"/>
        <v>80.679599999999994</v>
      </c>
    </row>
    <row r="113" spans="1:44" s="69" customFormat="1" x14ac:dyDescent="0.3">
      <c r="A113" s="54" t="s">
        <v>509</v>
      </c>
      <c r="B113" s="209" t="s">
        <v>399</v>
      </c>
      <c r="C113" s="209">
        <v>17040103</v>
      </c>
      <c r="D113" s="53" t="s">
        <v>220</v>
      </c>
      <c r="E113" s="247">
        <f>Input!I113</f>
        <v>8500</v>
      </c>
      <c r="F113" s="248">
        <f>Input!J113</f>
        <v>467</v>
      </c>
      <c r="G113" s="244">
        <f t="shared" si="61"/>
        <v>3969500</v>
      </c>
      <c r="H113" s="127">
        <f t="shared" si="62"/>
        <v>4448.0232249999999</v>
      </c>
      <c r="I113" s="54">
        <f>Input!K113</f>
        <v>0.47</v>
      </c>
      <c r="J113" s="246">
        <f t="shared" si="63"/>
        <v>2090.57091575</v>
      </c>
      <c r="K113" s="54">
        <v>86149</v>
      </c>
      <c r="L113" s="245">
        <v>93194</v>
      </c>
      <c r="M113" s="246">
        <f t="shared" si="64"/>
        <v>7.8604986691297295E-3</v>
      </c>
      <c r="N113" s="110">
        <f t="shared" si="65"/>
        <v>2226.2558502270517</v>
      </c>
      <c r="O113" s="118"/>
      <c r="P113" s="118"/>
      <c r="Q113" s="88"/>
      <c r="R113" s="57" t="s">
        <v>608</v>
      </c>
      <c r="S113" s="137" t="s">
        <v>533</v>
      </c>
      <c r="T113" s="137">
        <v>10120201</v>
      </c>
      <c r="U113" s="137">
        <v>1500</v>
      </c>
      <c r="V113" s="137" t="s">
        <v>533</v>
      </c>
      <c r="W113" s="138">
        <v>10120103</v>
      </c>
      <c r="X113" s="138">
        <v>0</v>
      </c>
      <c r="Y113" s="138">
        <v>118</v>
      </c>
      <c r="Z113" s="214">
        <f t="shared" si="76"/>
        <v>118</v>
      </c>
      <c r="AA113" s="54">
        <f t="shared" si="78"/>
        <v>225</v>
      </c>
      <c r="AB113" s="209">
        <f t="shared" si="73"/>
        <v>26550</v>
      </c>
      <c r="AC113" s="53">
        <f t="shared" si="77"/>
        <v>29.750602499999999</v>
      </c>
      <c r="AD113" s="236">
        <v>314</v>
      </c>
      <c r="AE113" s="138">
        <f t="shared" si="74"/>
        <v>9.7870836144258871E-2</v>
      </c>
      <c r="AF113" s="53">
        <f t="shared" si="75"/>
        <v>79.166857499999992</v>
      </c>
      <c r="AG113" s="181">
        <v>10120103</v>
      </c>
      <c r="AH113" s="178">
        <f>SUM(AF113,AF116,AF126,AF131)</f>
        <v>132.86921624999999</v>
      </c>
      <c r="AJ113" s="118"/>
      <c r="AK113" s="162"/>
      <c r="AL113" s="54" t="s">
        <v>704</v>
      </c>
      <c r="AM113" s="209" t="s">
        <v>220</v>
      </c>
      <c r="AN113" s="766" t="s">
        <v>823</v>
      </c>
      <c r="AO113" s="209">
        <v>10180006</v>
      </c>
      <c r="AP113" s="209">
        <f>Input!S181</f>
        <v>2200</v>
      </c>
      <c r="AQ113" s="53">
        <f>Input!T181</f>
        <v>2200</v>
      </c>
      <c r="AR113" s="110">
        <f t="shared" si="68"/>
        <v>3549.9023999999999</v>
      </c>
    </row>
    <row r="114" spans="1:44" s="69" customFormat="1" x14ac:dyDescent="0.3">
      <c r="A114" s="62" t="s">
        <v>510</v>
      </c>
      <c r="B114" s="210" t="s">
        <v>399</v>
      </c>
      <c r="C114" s="210">
        <v>17040102</v>
      </c>
      <c r="D114" s="63" t="s">
        <v>220</v>
      </c>
      <c r="E114" s="247">
        <f>Input!I114</f>
        <v>180</v>
      </c>
      <c r="F114" s="248">
        <f>Input!J114</f>
        <v>120</v>
      </c>
      <c r="G114" s="244">
        <f t="shared" si="61"/>
        <v>21600</v>
      </c>
      <c r="H114" s="127">
        <f t="shared" si="62"/>
        <v>24.203880000000002</v>
      </c>
      <c r="I114" s="54">
        <f>Input!K114</f>
        <v>0.47</v>
      </c>
      <c r="J114" s="246">
        <f t="shared" si="63"/>
        <v>11.3758236</v>
      </c>
      <c r="K114" s="54">
        <v>86149</v>
      </c>
      <c r="L114" s="245">
        <v>93194</v>
      </c>
      <c r="M114" s="246">
        <f t="shared" si="64"/>
        <v>7.8604986691297295E-3</v>
      </c>
      <c r="N114" s="110">
        <f t="shared" si="65"/>
        <v>12.114152000227817</v>
      </c>
      <c r="O114" s="118"/>
      <c r="P114" s="118"/>
      <c r="Q114" s="88"/>
      <c r="R114" s="57" t="s">
        <v>609</v>
      </c>
      <c r="S114" s="137" t="s">
        <v>533</v>
      </c>
      <c r="T114" s="137">
        <v>10120201</v>
      </c>
      <c r="U114" s="137">
        <v>250</v>
      </c>
      <c r="V114" s="137" t="s">
        <v>706</v>
      </c>
      <c r="W114" s="138">
        <v>10120101</v>
      </c>
      <c r="X114" s="138">
        <v>0</v>
      </c>
      <c r="Y114" s="138">
        <v>72</v>
      </c>
      <c r="Z114" s="214">
        <f t="shared" si="76"/>
        <v>72</v>
      </c>
      <c r="AA114" s="54">
        <f>Input!K278</f>
        <v>225</v>
      </c>
      <c r="AB114" s="209">
        <f t="shared" si="73"/>
        <v>16200</v>
      </c>
      <c r="AC114" s="53">
        <f t="shared" si="77"/>
        <v>18.152909999999999</v>
      </c>
      <c r="AD114" s="236">
        <v>68</v>
      </c>
      <c r="AE114" s="138">
        <f t="shared" si="74"/>
        <v>-5.7158413839948638E-3</v>
      </c>
      <c r="AF114" s="53">
        <f t="shared" si="75"/>
        <v>17.144414999999999</v>
      </c>
      <c r="AG114" s="181">
        <v>10120104</v>
      </c>
      <c r="AH114" s="178">
        <f>SUM(AF117,AF124)</f>
        <v>56.693772972972972</v>
      </c>
      <c r="AJ114" s="118"/>
      <c r="AK114" s="162"/>
      <c r="AL114" s="54" t="s">
        <v>704</v>
      </c>
      <c r="AM114" s="209" t="s">
        <v>220</v>
      </c>
      <c r="AN114" s="766"/>
      <c r="AO114" s="209">
        <v>10180006</v>
      </c>
      <c r="AP114" s="209">
        <f>Input!S182</f>
        <v>1020</v>
      </c>
      <c r="AQ114" s="53">
        <f>Input!T182</f>
        <v>1020</v>
      </c>
      <c r="AR114" s="110">
        <f t="shared" si="68"/>
        <v>1645.86384</v>
      </c>
    </row>
    <row r="115" spans="1:44" s="69" customFormat="1" ht="15" thickBot="1" x14ac:dyDescent="0.35">
      <c r="A115" s="344" t="s">
        <v>675</v>
      </c>
      <c r="B115" s="331" t="s">
        <v>399</v>
      </c>
      <c r="C115" s="331">
        <v>17040204</v>
      </c>
      <c r="D115" s="345" t="s">
        <v>220</v>
      </c>
      <c r="E115" s="346">
        <f>Input!I115</f>
        <v>1100</v>
      </c>
      <c r="F115" s="347">
        <f>Input!J115</f>
        <v>557</v>
      </c>
      <c r="G115" s="348">
        <f t="shared" si="61"/>
        <v>612700</v>
      </c>
      <c r="H115" s="349">
        <f t="shared" si="62"/>
        <v>686.56098499999996</v>
      </c>
      <c r="I115" s="52">
        <f>Input!K115</f>
        <v>0.47</v>
      </c>
      <c r="J115" s="351">
        <f t="shared" si="63"/>
        <v>322.68366294999998</v>
      </c>
      <c r="K115" s="52">
        <v>86149</v>
      </c>
      <c r="L115" s="352">
        <v>93194</v>
      </c>
      <c r="M115" s="351">
        <f t="shared" si="64"/>
        <v>7.8604986691297295E-3</v>
      </c>
      <c r="N115" s="111">
        <f t="shared" si="65"/>
        <v>343.6268949323881</v>
      </c>
      <c r="O115" s="118"/>
      <c r="P115" s="118"/>
      <c r="Q115" s="88"/>
      <c r="R115" s="57" t="s">
        <v>610</v>
      </c>
      <c r="S115" s="137" t="s">
        <v>533</v>
      </c>
      <c r="T115" s="137">
        <v>10120201</v>
      </c>
      <c r="U115" s="137">
        <v>490</v>
      </c>
      <c r="V115" s="137" t="s">
        <v>706</v>
      </c>
      <c r="W115" s="138">
        <v>10120102</v>
      </c>
      <c r="X115" s="138">
        <v>0</v>
      </c>
      <c r="Y115" s="138">
        <v>60</v>
      </c>
      <c r="Z115" s="214">
        <f t="shared" si="76"/>
        <v>60</v>
      </c>
      <c r="AA115" s="54">
        <f>$AA$114</f>
        <v>225</v>
      </c>
      <c r="AB115" s="209">
        <f t="shared" si="73"/>
        <v>13500</v>
      </c>
      <c r="AC115" s="53">
        <f t="shared" si="77"/>
        <v>15.127424999999999</v>
      </c>
      <c r="AD115" s="236">
        <v>70</v>
      </c>
      <c r="AE115" s="138">
        <f t="shared" si="74"/>
        <v>1.5415067982725836E-2</v>
      </c>
      <c r="AF115" s="53">
        <f t="shared" si="75"/>
        <v>17.6486625</v>
      </c>
      <c r="AG115" s="181">
        <v>10120105</v>
      </c>
      <c r="AH115" s="178">
        <f>SUM(AF118,AF127)</f>
        <v>45.130151250000004</v>
      </c>
      <c r="AJ115" s="118"/>
      <c r="AK115" s="162"/>
      <c r="AL115" s="54" t="s">
        <v>704</v>
      </c>
      <c r="AM115" s="209" t="s">
        <v>220</v>
      </c>
      <c r="AN115" s="766"/>
      <c r="AO115" s="209">
        <v>10180006</v>
      </c>
      <c r="AP115" s="209">
        <f>Input!S183</f>
        <v>730</v>
      </c>
      <c r="AQ115" s="53">
        <f>Input!T183</f>
        <v>730</v>
      </c>
      <c r="AR115" s="110">
        <f t="shared" si="68"/>
        <v>1177.9221599999998</v>
      </c>
    </row>
    <row r="116" spans="1:44" s="69" customFormat="1" ht="19.2" thickTop="1" thickBot="1" x14ac:dyDescent="0.4">
      <c r="A116" s="667" t="s">
        <v>512</v>
      </c>
      <c r="B116" s="668"/>
      <c r="C116" s="668"/>
      <c r="D116" s="668"/>
      <c r="E116" s="668"/>
      <c r="F116" s="668"/>
      <c r="G116" s="668"/>
      <c r="H116" s="668"/>
      <c r="I116" s="668"/>
      <c r="J116" s="668"/>
      <c r="K116" s="668"/>
      <c r="L116" s="669"/>
      <c r="M116" s="97"/>
      <c r="N116" s="97"/>
      <c r="O116" s="99"/>
      <c r="P116" s="99"/>
      <c r="Q116" s="88"/>
      <c r="R116" s="57" t="s">
        <v>611</v>
      </c>
      <c r="S116" s="137" t="s">
        <v>533</v>
      </c>
      <c r="T116" s="137">
        <v>10120201</v>
      </c>
      <c r="U116" s="137">
        <v>250</v>
      </c>
      <c r="V116" s="137" t="s">
        <v>706</v>
      </c>
      <c r="W116" s="138">
        <v>10120103</v>
      </c>
      <c r="X116" s="138">
        <v>0</v>
      </c>
      <c r="Y116" s="138">
        <v>22</v>
      </c>
      <c r="Z116" s="214">
        <f t="shared" si="76"/>
        <v>22</v>
      </c>
      <c r="AA116" s="54">
        <f t="shared" ref="AA116:AA118" si="79">$AA$114</f>
        <v>225</v>
      </c>
      <c r="AB116" s="209">
        <f t="shared" si="73"/>
        <v>4950</v>
      </c>
      <c r="AC116" s="53">
        <f t="shared" si="77"/>
        <v>5.5467225000000004</v>
      </c>
      <c r="AD116" s="236">
        <v>8</v>
      </c>
      <c r="AE116" s="138">
        <f t="shared" si="74"/>
        <v>-0.10116009116784799</v>
      </c>
      <c r="AF116" s="53">
        <f t="shared" si="75"/>
        <v>2.0169900000000003</v>
      </c>
      <c r="AG116" s="181">
        <v>10120106</v>
      </c>
      <c r="AH116" s="178">
        <f>SUM(AF128,AF132)</f>
        <v>10.084949999999999</v>
      </c>
      <c r="AJ116" s="118"/>
      <c r="AK116" s="162"/>
      <c r="AL116" s="54" t="s">
        <v>704</v>
      </c>
      <c r="AM116" s="209" t="s">
        <v>220</v>
      </c>
      <c r="AN116" s="766"/>
      <c r="AO116" s="209">
        <v>10180006</v>
      </c>
      <c r="AP116" s="209">
        <f>Input!S184</f>
        <v>589</v>
      </c>
      <c r="AQ116" s="53">
        <f>Input!T184</f>
        <v>589</v>
      </c>
      <c r="AR116" s="110">
        <f t="shared" si="68"/>
        <v>950.40568799999994</v>
      </c>
    </row>
    <row r="117" spans="1:44" ht="48.6" customHeight="1" thickTop="1" x14ac:dyDescent="0.35">
      <c r="A117" s="721" t="s">
        <v>1160</v>
      </c>
      <c r="B117" s="723"/>
      <c r="C117" s="723"/>
      <c r="D117" s="722"/>
      <c r="E117" s="721" t="s">
        <v>1161</v>
      </c>
      <c r="F117" s="722"/>
      <c r="G117" s="661" t="s">
        <v>1162</v>
      </c>
      <c r="H117" s="662"/>
      <c r="I117" s="663"/>
      <c r="J117" s="354" t="s">
        <v>1163</v>
      </c>
      <c r="K117" s="679" t="s">
        <v>1170</v>
      </c>
      <c r="L117" s="680"/>
      <c r="O117" s="94"/>
      <c r="P117" s="118"/>
      <c r="Q117" s="85"/>
      <c r="R117" s="57"/>
      <c r="S117" s="137"/>
      <c r="T117" s="137"/>
      <c r="U117" s="137"/>
      <c r="V117" s="137" t="s">
        <v>706</v>
      </c>
      <c r="W117" s="138">
        <v>10120104</v>
      </c>
      <c r="X117" s="138">
        <v>0</v>
      </c>
      <c r="Y117" s="138">
        <v>0</v>
      </c>
      <c r="Z117" s="214">
        <f t="shared" si="76"/>
        <v>0</v>
      </c>
      <c r="AA117" s="54">
        <f t="shared" si="79"/>
        <v>225</v>
      </c>
      <c r="AB117" s="209">
        <f t="shared" si="73"/>
        <v>0</v>
      </c>
      <c r="AC117" s="53">
        <f t="shared" si="77"/>
        <v>0</v>
      </c>
      <c r="AD117" s="236">
        <v>5</v>
      </c>
      <c r="AE117" s="138">
        <v>0</v>
      </c>
      <c r="AF117" s="53">
        <f t="shared" si="75"/>
        <v>0</v>
      </c>
      <c r="AG117" s="181">
        <v>10120107</v>
      </c>
      <c r="AH117" s="178">
        <f>AF130</f>
        <v>222.86801023507036</v>
      </c>
      <c r="AJ117" s="118"/>
      <c r="AL117" s="54" t="s">
        <v>704</v>
      </c>
      <c r="AM117" s="209" t="s">
        <v>220</v>
      </c>
      <c r="AN117" s="766"/>
      <c r="AO117" s="209">
        <v>10180006</v>
      </c>
      <c r="AP117" s="209">
        <f>Input!S185</f>
        <v>514</v>
      </c>
      <c r="AQ117" s="53">
        <f>Input!T185</f>
        <v>514</v>
      </c>
      <c r="AR117" s="110">
        <f t="shared" si="68"/>
        <v>829.38628800000004</v>
      </c>
    </row>
    <row r="118" spans="1:44" ht="33.6" customHeight="1" x14ac:dyDescent="0.3">
      <c r="A118" s="105" t="s">
        <v>463</v>
      </c>
      <c r="B118" s="213" t="s">
        <v>391</v>
      </c>
      <c r="C118" s="213" t="s">
        <v>7</v>
      </c>
      <c r="D118" s="119" t="s">
        <v>392</v>
      </c>
      <c r="E118" s="237" t="s">
        <v>534</v>
      </c>
      <c r="F118" s="120" t="s">
        <v>535</v>
      </c>
      <c r="G118" s="105" t="s">
        <v>676</v>
      </c>
      <c r="H118" s="117" t="s">
        <v>677</v>
      </c>
      <c r="I118" s="106" t="s">
        <v>678</v>
      </c>
      <c r="J118" s="318" t="s">
        <v>796</v>
      </c>
      <c r="K118" s="202" t="s">
        <v>7</v>
      </c>
      <c r="L118" s="319" t="s">
        <v>795</v>
      </c>
      <c r="O118" s="82"/>
      <c r="P118" s="82"/>
      <c r="Q118" s="88"/>
      <c r="R118" s="57" t="s">
        <v>612</v>
      </c>
      <c r="S118" s="137" t="s">
        <v>533</v>
      </c>
      <c r="T118" s="137">
        <v>10120201</v>
      </c>
      <c r="U118" s="137">
        <v>843</v>
      </c>
      <c r="V118" s="137" t="s">
        <v>706</v>
      </c>
      <c r="W118" s="138">
        <v>10120105</v>
      </c>
      <c r="X118" s="138">
        <v>0</v>
      </c>
      <c r="Y118" s="138">
        <v>142</v>
      </c>
      <c r="Z118" s="214">
        <f t="shared" si="76"/>
        <v>142</v>
      </c>
      <c r="AA118" s="54">
        <f t="shared" si="79"/>
        <v>225</v>
      </c>
      <c r="AB118" s="209">
        <f t="shared" si="73"/>
        <v>31950</v>
      </c>
      <c r="AC118" s="53">
        <f t="shared" si="77"/>
        <v>35.801572499999999</v>
      </c>
      <c r="AD118" s="236">
        <v>154</v>
      </c>
      <c r="AE118" s="138">
        <f t="shared" ref="AE118:AE134" si="80">(LN(AD118/Y118))/10</f>
        <v>8.1125544812368534E-3</v>
      </c>
      <c r="AF118" s="53">
        <f t="shared" si="75"/>
        <v>38.827057500000002</v>
      </c>
      <c r="AG118" s="181">
        <v>10120108</v>
      </c>
      <c r="AH118" s="178">
        <f>AF129</f>
        <v>11.84981625</v>
      </c>
      <c r="AJ118" s="118"/>
      <c r="AL118" s="54" t="s">
        <v>704</v>
      </c>
      <c r="AM118" s="209" t="s">
        <v>220</v>
      </c>
      <c r="AN118" s="766"/>
      <c r="AO118" s="209">
        <v>10180006</v>
      </c>
      <c r="AP118" s="209">
        <f>Input!S186</f>
        <v>420</v>
      </c>
      <c r="AQ118" s="53">
        <f>Input!T186</f>
        <v>420</v>
      </c>
      <c r="AR118" s="110">
        <f t="shared" si="68"/>
        <v>677.70863999999995</v>
      </c>
    </row>
    <row r="119" spans="1:44" x14ac:dyDescent="0.3">
      <c r="A119" s="54" t="s">
        <v>513</v>
      </c>
      <c r="B119" s="208" t="s">
        <v>515</v>
      </c>
      <c r="C119" s="208">
        <v>10090101</v>
      </c>
      <c r="D119" s="72" t="s">
        <v>210</v>
      </c>
      <c r="E119" s="54">
        <f>Input!I119</f>
        <v>152100</v>
      </c>
      <c r="F119" s="72">
        <f>(E119/1000000)*1120.55</f>
        <v>170.435655</v>
      </c>
      <c r="G119" s="54">
        <v>25170</v>
      </c>
      <c r="H119" s="209">
        <v>27715</v>
      </c>
      <c r="I119" s="53">
        <f>(LN(H119/G119))/10</f>
        <v>9.632097372454353E-3</v>
      </c>
      <c r="J119" s="110">
        <f>F119*EXP(I119*8)</f>
        <v>184.08813075702926</v>
      </c>
      <c r="K119" s="181">
        <v>10080016</v>
      </c>
      <c r="L119" s="178">
        <v>0</v>
      </c>
      <c r="O119" s="82"/>
      <c r="P119" s="82"/>
      <c r="Q119" s="88"/>
      <c r="R119" s="57" t="s">
        <v>613</v>
      </c>
      <c r="S119" s="137" t="s">
        <v>533</v>
      </c>
      <c r="T119" s="137">
        <v>10120201</v>
      </c>
      <c r="U119" s="137">
        <v>400</v>
      </c>
      <c r="V119" s="137" t="s">
        <v>622</v>
      </c>
      <c r="W119" s="138">
        <v>10120201</v>
      </c>
      <c r="X119" s="138">
        <f>SUM(U127:U129)</f>
        <v>1442</v>
      </c>
      <c r="Y119" s="138">
        <v>3441</v>
      </c>
      <c r="Z119" s="214">
        <f t="shared" si="76"/>
        <v>1999</v>
      </c>
      <c r="AA119" s="54">
        <f>Input!K279</f>
        <v>225</v>
      </c>
      <c r="AB119" s="209">
        <f t="shared" si="73"/>
        <v>449775</v>
      </c>
      <c r="AC119" s="53">
        <f t="shared" si="77"/>
        <v>503.99537624999994</v>
      </c>
      <c r="AD119" s="236">
        <v>4402</v>
      </c>
      <c r="AE119" s="138">
        <f t="shared" si="80"/>
        <v>2.4629685628892662E-2</v>
      </c>
      <c r="AF119" s="53">
        <f t="shared" si="75"/>
        <v>644.75084168918909</v>
      </c>
      <c r="AG119" s="181">
        <v>10120201</v>
      </c>
      <c r="AH119" s="178">
        <f>SUM(AF110,AF119,AF133)</f>
        <v>905.62797084792328</v>
      </c>
      <c r="AJ119" s="118"/>
      <c r="AL119" s="54" t="s">
        <v>704</v>
      </c>
      <c r="AM119" s="209" t="s">
        <v>220</v>
      </c>
      <c r="AN119" s="766"/>
      <c r="AO119" s="209">
        <v>10180006</v>
      </c>
      <c r="AP119" s="209">
        <f>Input!S187</f>
        <v>392</v>
      </c>
      <c r="AQ119" s="53">
        <f>Input!T187</f>
        <v>392</v>
      </c>
      <c r="AR119" s="110">
        <f t="shared" si="68"/>
        <v>632.52806399999997</v>
      </c>
    </row>
    <row r="120" spans="1:44" x14ac:dyDescent="0.3">
      <c r="A120" s="54" t="s">
        <v>514</v>
      </c>
      <c r="B120" s="208" t="s">
        <v>515</v>
      </c>
      <c r="C120" s="208">
        <v>10090101</v>
      </c>
      <c r="D120" s="72" t="s">
        <v>210</v>
      </c>
      <c r="E120" s="54">
        <f>Input!I120</f>
        <v>210000</v>
      </c>
      <c r="F120" s="72">
        <f t="shared" ref="F120:F136" si="81">(E120/1000000)*1120.55</f>
        <v>235.31549999999999</v>
      </c>
      <c r="G120" s="54">
        <v>25170</v>
      </c>
      <c r="H120" s="209">
        <v>27715</v>
      </c>
      <c r="I120" s="53">
        <f t="shared" ref="I120:I136" si="82">(LN(H120/G120))/10</f>
        <v>9.632097372454353E-3</v>
      </c>
      <c r="J120" s="110">
        <f t="shared" ref="J120:J135" si="83">F120*EXP(I120*8)</f>
        <v>254.16507205112518</v>
      </c>
      <c r="K120" s="181">
        <v>10090101</v>
      </c>
      <c r="L120" s="178">
        <f>SUM(J119,J120,J121,J122)</f>
        <v>6242.8993245090896</v>
      </c>
      <c r="O120" s="82"/>
      <c r="P120" s="82"/>
      <c r="Q120" s="88"/>
      <c r="R120" s="57" t="s">
        <v>614</v>
      </c>
      <c r="S120" s="137" t="s">
        <v>533</v>
      </c>
      <c r="T120" s="137">
        <v>10120201</v>
      </c>
      <c r="U120" s="137">
        <v>22000</v>
      </c>
      <c r="V120" s="137" t="s">
        <v>622</v>
      </c>
      <c r="W120" s="138">
        <v>10120203</v>
      </c>
      <c r="X120" s="138">
        <f>SUM(U130:U131)</f>
        <v>1500</v>
      </c>
      <c r="Y120" s="138">
        <v>1970</v>
      </c>
      <c r="Z120" s="214">
        <f t="shared" si="76"/>
        <v>470</v>
      </c>
      <c r="AA120" s="54">
        <f>$AA$119</f>
        <v>225</v>
      </c>
      <c r="AB120" s="209">
        <f t="shared" si="73"/>
        <v>105750</v>
      </c>
      <c r="AC120" s="53">
        <f t="shared" si="77"/>
        <v>118.49816249999999</v>
      </c>
      <c r="AD120" s="236">
        <v>2184</v>
      </c>
      <c r="AE120" s="138">
        <f t="shared" si="80"/>
        <v>1.0312451513276139E-2</v>
      </c>
      <c r="AF120" s="53">
        <f t="shared" si="75"/>
        <v>131.3705517258883</v>
      </c>
      <c r="AG120" s="181">
        <v>10120202</v>
      </c>
      <c r="AH120" s="178">
        <f>AF122</f>
        <v>53.702358749999988</v>
      </c>
      <c r="AJ120" s="118"/>
      <c r="AL120" s="54" t="s">
        <v>704</v>
      </c>
      <c r="AM120" s="209" t="s">
        <v>220</v>
      </c>
      <c r="AN120" s="766"/>
      <c r="AO120" s="209">
        <v>10180006</v>
      </c>
      <c r="AP120" s="209">
        <f>Input!S188</f>
        <v>388</v>
      </c>
      <c r="AQ120" s="53">
        <f>Input!T188</f>
        <v>388</v>
      </c>
      <c r="AR120" s="110">
        <f t="shared" si="68"/>
        <v>626.07369599999993</v>
      </c>
    </row>
    <row r="121" spans="1:44" x14ac:dyDescent="0.3">
      <c r="A121" s="54" t="s">
        <v>515</v>
      </c>
      <c r="B121" s="208" t="s">
        <v>515</v>
      </c>
      <c r="C121" s="208">
        <v>10090101</v>
      </c>
      <c r="D121" s="72" t="s">
        <v>210</v>
      </c>
      <c r="E121" s="54">
        <f>Input!I121</f>
        <v>4740000</v>
      </c>
      <c r="F121" s="72">
        <f t="shared" si="81"/>
        <v>5311.4070000000002</v>
      </c>
      <c r="G121" s="54">
        <v>25170</v>
      </c>
      <c r="H121" s="209">
        <v>27715</v>
      </c>
      <c r="I121" s="53">
        <f t="shared" si="82"/>
        <v>9.632097372454353E-3</v>
      </c>
      <c r="J121" s="110">
        <f t="shared" si="83"/>
        <v>5736.868769153969</v>
      </c>
      <c r="K121" s="181">
        <v>10090201</v>
      </c>
      <c r="L121" s="178">
        <f>J123</f>
        <v>126.05094180179231</v>
      </c>
      <c r="O121" s="82"/>
      <c r="P121" s="82"/>
      <c r="Q121" s="88"/>
      <c r="R121" s="57" t="s">
        <v>615</v>
      </c>
      <c r="S121" s="137" t="s">
        <v>533</v>
      </c>
      <c r="T121" s="137">
        <v>10120201</v>
      </c>
      <c r="U121" s="137">
        <v>25</v>
      </c>
      <c r="V121" s="137" t="s">
        <v>622</v>
      </c>
      <c r="W121" s="138">
        <v>10110201</v>
      </c>
      <c r="X121" s="138">
        <v>0</v>
      </c>
      <c r="Y121" s="138">
        <v>269</v>
      </c>
      <c r="Z121" s="214">
        <f t="shared" si="76"/>
        <v>269</v>
      </c>
      <c r="AA121" s="54">
        <f t="shared" ref="AA121:AA122" si="84">$AA$119</f>
        <v>225</v>
      </c>
      <c r="AB121" s="209">
        <f t="shared" si="73"/>
        <v>60525</v>
      </c>
      <c r="AC121" s="53">
        <f t="shared" si="77"/>
        <v>67.821288749999994</v>
      </c>
      <c r="AD121" s="236">
        <v>284</v>
      </c>
      <c r="AE121" s="138">
        <f t="shared" si="80"/>
        <v>5.4262858559367003E-3</v>
      </c>
      <c r="AF121" s="53">
        <f t="shared" si="75"/>
        <v>71.603144999999998</v>
      </c>
      <c r="AG121" s="181">
        <v>10120203</v>
      </c>
      <c r="AH121" s="178">
        <f>SUM(AF120,AF134)</f>
        <v>134.1439129758883</v>
      </c>
      <c r="AJ121" s="118"/>
      <c r="AL121" s="54" t="s">
        <v>704</v>
      </c>
      <c r="AM121" s="209" t="s">
        <v>220</v>
      </c>
      <c r="AN121" s="766"/>
      <c r="AO121" s="209">
        <v>10180006</v>
      </c>
      <c r="AP121" s="209">
        <f>Input!S189</f>
        <v>347</v>
      </c>
      <c r="AQ121" s="53">
        <f>Input!T189</f>
        <v>347</v>
      </c>
      <c r="AR121" s="110">
        <f t="shared" si="68"/>
        <v>559.91642400000001</v>
      </c>
    </row>
    <row r="122" spans="1:44" ht="15" thickBot="1" x14ac:dyDescent="0.35">
      <c r="A122" s="54" t="s">
        <v>516</v>
      </c>
      <c r="B122" s="208" t="s">
        <v>515</v>
      </c>
      <c r="C122" s="208">
        <v>10090101</v>
      </c>
      <c r="D122" s="72" t="s">
        <v>210</v>
      </c>
      <c r="E122" s="54">
        <f>Input!I122</f>
        <v>56000</v>
      </c>
      <c r="F122" s="72">
        <f t="shared" si="81"/>
        <v>62.750799999999998</v>
      </c>
      <c r="G122" s="54">
        <v>25170</v>
      </c>
      <c r="H122" s="209">
        <v>27715</v>
      </c>
      <c r="I122" s="53">
        <f t="shared" si="82"/>
        <v>9.632097372454353E-3</v>
      </c>
      <c r="J122" s="110">
        <f t="shared" si="83"/>
        <v>67.777352546966725</v>
      </c>
      <c r="K122" s="181">
        <v>10090202</v>
      </c>
      <c r="L122" s="178">
        <v>0</v>
      </c>
      <c r="O122" s="82"/>
      <c r="P122" s="82"/>
      <c r="Q122" s="88"/>
      <c r="R122" s="57" t="s">
        <v>616</v>
      </c>
      <c r="S122" s="137" t="s">
        <v>533</v>
      </c>
      <c r="T122" s="137">
        <v>10120201</v>
      </c>
      <c r="U122" s="137">
        <v>80</v>
      </c>
      <c r="V122" s="137" t="s">
        <v>622</v>
      </c>
      <c r="W122" s="138">
        <v>10120202</v>
      </c>
      <c r="X122" s="138">
        <v>0</v>
      </c>
      <c r="Y122" s="138">
        <v>207</v>
      </c>
      <c r="Z122" s="214">
        <f t="shared" si="76"/>
        <v>207</v>
      </c>
      <c r="AA122" s="54">
        <f t="shared" si="84"/>
        <v>225</v>
      </c>
      <c r="AB122" s="209">
        <f t="shared" si="73"/>
        <v>46575</v>
      </c>
      <c r="AC122" s="53">
        <f t="shared" si="77"/>
        <v>52.189616249999993</v>
      </c>
      <c r="AD122" s="236">
        <v>213</v>
      </c>
      <c r="AE122" s="138">
        <f t="shared" si="80"/>
        <v>2.8573372444055949E-3</v>
      </c>
      <c r="AF122" s="53">
        <f t="shared" si="75"/>
        <v>53.702358749999988</v>
      </c>
      <c r="AG122" s="183">
        <v>10150002</v>
      </c>
      <c r="AH122" s="179">
        <f>SUM(AF123,AF125)</f>
        <v>60.292461297169808</v>
      </c>
      <c r="AJ122" s="118"/>
      <c r="AL122" s="54" t="s">
        <v>704</v>
      </c>
      <c r="AM122" s="209" t="s">
        <v>220</v>
      </c>
      <c r="AN122" s="766"/>
      <c r="AO122" s="209">
        <v>10180006</v>
      </c>
      <c r="AP122" s="209">
        <f>Input!S190</f>
        <v>250</v>
      </c>
      <c r="AQ122" s="53">
        <f>Input!T190</f>
        <v>250</v>
      </c>
      <c r="AR122" s="110">
        <f t="shared" si="68"/>
        <v>403.39799999999997</v>
      </c>
    </row>
    <row r="123" spans="1:44" ht="15" thickTop="1" x14ac:dyDescent="0.3">
      <c r="A123" s="54" t="s">
        <v>517</v>
      </c>
      <c r="B123" s="208" t="s">
        <v>531</v>
      </c>
      <c r="C123" s="208">
        <v>10090201</v>
      </c>
      <c r="D123" s="72" t="s">
        <v>220</v>
      </c>
      <c r="E123" s="54">
        <f>Input!I123</f>
        <v>112000</v>
      </c>
      <c r="F123" s="72">
        <f t="shared" si="81"/>
        <v>125.5016</v>
      </c>
      <c r="G123" s="54">
        <v>548</v>
      </c>
      <c r="H123" s="209">
        <v>551</v>
      </c>
      <c r="I123" s="53">
        <f t="shared" si="82"/>
        <v>5.4595222048989744E-4</v>
      </c>
      <c r="J123" s="110">
        <f t="shared" si="83"/>
        <v>126.05094180179231</v>
      </c>
      <c r="K123" s="181">
        <v>10090203</v>
      </c>
      <c r="L123" s="178">
        <v>0</v>
      </c>
      <c r="O123" s="82"/>
      <c r="P123" s="82"/>
      <c r="Q123" s="88"/>
      <c r="R123" s="57" t="s">
        <v>617</v>
      </c>
      <c r="S123" s="137" t="s">
        <v>533</v>
      </c>
      <c r="T123" s="137">
        <v>10120201</v>
      </c>
      <c r="U123" s="137">
        <v>115</v>
      </c>
      <c r="V123" s="137" t="s">
        <v>708</v>
      </c>
      <c r="W123" s="138">
        <v>10150002</v>
      </c>
      <c r="X123" s="138">
        <v>0</v>
      </c>
      <c r="Y123" s="138">
        <v>41</v>
      </c>
      <c r="Z123" s="214">
        <f t="shared" si="76"/>
        <v>41</v>
      </c>
      <c r="AA123" s="54">
        <f>Input!K280</f>
        <v>225</v>
      </c>
      <c r="AB123" s="209">
        <f t="shared" si="73"/>
        <v>9225</v>
      </c>
      <c r="AC123" s="53">
        <f t="shared" si="77"/>
        <v>10.33707375</v>
      </c>
      <c r="AD123" s="236">
        <v>21</v>
      </c>
      <c r="AE123" s="138">
        <f t="shared" si="80"/>
        <v>-6.6904962898088477E-2</v>
      </c>
      <c r="AF123" s="53">
        <f t="shared" si="75"/>
        <v>5.2945987500000005</v>
      </c>
      <c r="AL123" s="54" t="s">
        <v>704</v>
      </c>
      <c r="AM123" s="209" t="s">
        <v>220</v>
      </c>
      <c r="AN123" s="766"/>
      <c r="AO123" s="209">
        <v>10180006</v>
      </c>
      <c r="AP123" s="209">
        <f>Input!S191</f>
        <v>250</v>
      </c>
      <c r="AQ123" s="53">
        <f>Input!T191</f>
        <v>250</v>
      </c>
      <c r="AR123" s="110">
        <f t="shared" si="68"/>
        <v>403.39799999999997</v>
      </c>
    </row>
    <row r="124" spans="1:44" x14ac:dyDescent="0.3">
      <c r="A124" s="54" t="s">
        <v>518</v>
      </c>
      <c r="B124" s="208" t="s">
        <v>531</v>
      </c>
      <c r="C124" s="208">
        <v>10090204</v>
      </c>
      <c r="D124" s="72" t="s">
        <v>220</v>
      </c>
      <c r="E124" s="54">
        <f>Input!I124</f>
        <v>0</v>
      </c>
      <c r="F124" s="72">
        <f t="shared" si="81"/>
        <v>0</v>
      </c>
      <c r="G124" s="54">
        <v>671</v>
      </c>
      <c r="H124" s="209">
        <v>734</v>
      </c>
      <c r="I124" s="53">
        <f t="shared" si="82"/>
        <v>8.9739891642833872E-3</v>
      </c>
      <c r="J124" s="110">
        <f t="shared" si="83"/>
        <v>0</v>
      </c>
      <c r="K124" s="181">
        <v>10090204</v>
      </c>
      <c r="L124" s="178">
        <f>SUM(J124:J126)</f>
        <v>128.10075803637329</v>
      </c>
      <c r="O124" s="82"/>
      <c r="P124" s="82"/>
      <c r="Q124" s="88"/>
      <c r="R124" s="57" t="s">
        <v>618</v>
      </c>
      <c r="S124" s="137" t="s">
        <v>533</v>
      </c>
      <c r="T124" s="137">
        <v>10120201</v>
      </c>
      <c r="U124" s="137">
        <v>21</v>
      </c>
      <c r="V124" s="137" t="s">
        <v>628</v>
      </c>
      <c r="W124" s="138">
        <v>10120104</v>
      </c>
      <c r="X124" s="138">
        <f>U132</f>
        <v>40</v>
      </c>
      <c r="Y124" s="138">
        <v>296</v>
      </c>
      <c r="Z124" s="214">
        <f t="shared" si="76"/>
        <v>256</v>
      </c>
      <c r="AA124" s="54">
        <f>Input!K281</f>
        <v>225</v>
      </c>
      <c r="AB124" s="209">
        <f t="shared" si="73"/>
        <v>57600</v>
      </c>
      <c r="AC124" s="53">
        <f t="shared" si="77"/>
        <v>64.543679999999995</v>
      </c>
      <c r="AD124" s="236">
        <v>260</v>
      </c>
      <c r="AE124" s="138">
        <f t="shared" si="80"/>
        <v>-1.2967782330853262E-2</v>
      </c>
      <c r="AF124" s="53">
        <f t="shared" si="75"/>
        <v>56.693772972972972</v>
      </c>
      <c r="AL124" s="54" t="s">
        <v>704</v>
      </c>
      <c r="AM124" s="209" t="s">
        <v>220</v>
      </c>
      <c r="AN124" s="766"/>
      <c r="AO124" s="209">
        <v>10180006</v>
      </c>
      <c r="AP124" s="209">
        <f>Input!S192</f>
        <v>200</v>
      </c>
      <c r="AQ124" s="53">
        <f>Input!T192</f>
        <v>200</v>
      </c>
      <c r="AR124" s="110">
        <f t="shared" si="68"/>
        <v>322.71839999999997</v>
      </c>
    </row>
    <row r="125" spans="1:44" x14ac:dyDescent="0.3">
      <c r="A125" s="54" t="s">
        <v>519</v>
      </c>
      <c r="B125" s="208" t="s">
        <v>532</v>
      </c>
      <c r="C125" s="208">
        <v>10090204</v>
      </c>
      <c r="D125" s="72" t="s">
        <v>210</v>
      </c>
      <c r="E125" s="54">
        <f>Input!I125</f>
        <v>16400</v>
      </c>
      <c r="F125" s="72">
        <f t="shared" si="81"/>
        <v>18.377020000000002</v>
      </c>
      <c r="G125" s="57">
        <v>671</v>
      </c>
      <c r="H125" s="208">
        <v>734</v>
      </c>
      <c r="I125" s="53">
        <f t="shared" si="82"/>
        <v>8.9739891642833872E-3</v>
      </c>
      <c r="J125" s="110">
        <f t="shared" si="83"/>
        <v>19.744853682298142</v>
      </c>
      <c r="K125" s="181">
        <v>10090205</v>
      </c>
      <c r="L125" s="178">
        <v>0</v>
      </c>
      <c r="O125" s="82"/>
      <c r="P125" s="82"/>
      <c r="Q125" s="88"/>
      <c r="R125" s="57" t="s">
        <v>619</v>
      </c>
      <c r="S125" s="137" t="s">
        <v>533</v>
      </c>
      <c r="T125" s="137">
        <v>10120201</v>
      </c>
      <c r="U125" s="137">
        <v>260</v>
      </c>
      <c r="V125" s="137" t="s">
        <v>628</v>
      </c>
      <c r="W125" s="138">
        <v>10150002</v>
      </c>
      <c r="X125" s="138">
        <f>SUM(U133:U134)</f>
        <v>1700</v>
      </c>
      <c r="Y125" s="138">
        <v>1908</v>
      </c>
      <c r="Z125" s="214">
        <f t="shared" si="76"/>
        <v>208</v>
      </c>
      <c r="AA125" s="54">
        <f>$AA$124</f>
        <v>225</v>
      </c>
      <c r="AB125" s="209">
        <f t="shared" si="73"/>
        <v>46800</v>
      </c>
      <c r="AC125" s="53">
        <f t="shared" si="77"/>
        <v>52.441739999999996</v>
      </c>
      <c r="AD125" s="236">
        <v>2001</v>
      </c>
      <c r="AE125" s="138">
        <f t="shared" si="80"/>
        <v>4.7591482575501613E-3</v>
      </c>
      <c r="AF125" s="53">
        <f t="shared" si="75"/>
        <v>54.997862547169809</v>
      </c>
      <c r="AL125" s="54" t="s">
        <v>704</v>
      </c>
      <c r="AM125" s="209" t="s">
        <v>220</v>
      </c>
      <c r="AN125" s="766"/>
      <c r="AO125" s="209">
        <v>10180006</v>
      </c>
      <c r="AP125" s="209">
        <f>Input!S193</f>
        <v>60</v>
      </c>
      <c r="AQ125" s="53">
        <f>Input!T193</f>
        <v>60</v>
      </c>
      <c r="AR125" s="110">
        <f t="shared" si="68"/>
        <v>96.815520000000006</v>
      </c>
    </row>
    <row r="126" spans="1:44" x14ac:dyDescent="0.3">
      <c r="A126" s="54" t="s">
        <v>520</v>
      </c>
      <c r="B126" s="208" t="s">
        <v>532</v>
      </c>
      <c r="C126" s="208">
        <v>10090204</v>
      </c>
      <c r="D126" s="72" t="s">
        <v>210</v>
      </c>
      <c r="E126" s="54">
        <f>Input!I126</f>
        <v>90000</v>
      </c>
      <c r="F126" s="72">
        <f t="shared" si="81"/>
        <v>100.84949999999999</v>
      </c>
      <c r="G126" s="57">
        <v>671</v>
      </c>
      <c r="H126" s="208">
        <v>734</v>
      </c>
      <c r="I126" s="53">
        <f t="shared" si="82"/>
        <v>8.9739891642833872E-3</v>
      </c>
      <c r="J126" s="110">
        <f t="shared" si="83"/>
        <v>108.35590435407515</v>
      </c>
      <c r="K126" s="181">
        <v>10090206</v>
      </c>
      <c r="L126" s="178">
        <f>SUM(J127:J128)</f>
        <v>1641.0784881761995</v>
      </c>
      <c r="O126" s="82"/>
      <c r="P126" s="82"/>
      <c r="Q126" s="88"/>
      <c r="R126" s="57" t="s">
        <v>620</v>
      </c>
      <c r="S126" s="137" t="s">
        <v>533</v>
      </c>
      <c r="T126" s="137">
        <v>10120201</v>
      </c>
      <c r="U126" s="137">
        <v>1500</v>
      </c>
      <c r="V126" s="137" t="s">
        <v>628</v>
      </c>
      <c r="W126" s="138">
        <v>10120103</v>
      </c>
      <c r="X126" s="138">
        <v>0</v>
      </c>
      <c r="Y126" s="138">
        <v>27</v>
      </c>
      <c r="Z126" s="214">
        <f t="shared" si="76"/>
        <v>27</v>
      </c>
      <c r="AA126" s="54">
        <f t="shared" ref="AA126:AA129" si="85">$AA$124</f>
        <v>225</v>
      </c>
      <c r="AB126" s="209">
        <f t="shared" si="73"/>
        <v>6075</v>
      </c>
      <c r="AC126" s="53">
        <f t="shared" si="77"/>
        <v>6.8073412499999995</v>
      </c>
      <c r="AD126" s="236">
        <v>31</v>
      </c>
      <c r="AE126" s="138">
        <f t="shared" si="80"/>
        <v>1.3815033848081717E-2</v>
      </c>
      <c r="AF126" s="53">
        <f t="shared" si="75"/>
        <v>7.8158362499999994</v>
      </c>
      <c r="AL126" s="54" t="s">
        <v>704</v>
      </c>
      <c r="AM126" s="209" t="s">
        <v>220</v>
      </c>
      <c r="AN126" s="766"/>
      <c r="AO126" s="209">
        <v>10180006</v>
      </c>
      <c r="AP126" s="209" t="str">
        <f>Input!S194</f>
        <v>not available</v>
      </c>
      <c r="AQ126" s="53">
        <f>Input!T194</f>
        <v>0</v>
      </c>
      <c r="AR126" s="110">
        <f t="shared" si="68"/>
        <v>0</v>
      </c>
    </row>
    <row r="127" spans="1:44" x14ac:dyDescent="0.3">
      <c r="A127" s="54" t="s">
        <v>521</v>
      </c>
      <c r="B127" s="208" t="s">
        <v>531</v>
      </c>
      <c r="C127" s="208">
        <v>10090206</v>
      </c>
      <c r="D127" s="72" t="s">
        <v>210</v>
      </c>
      <c r="E127" s="54">
        <f>Input!I127</f>
        <v>1250000</v>
      </c>
      <c r="F127" s="72">
        <f t="shared" si="81"/>
        <v>1400.6875</v>
      </c>
      <c r="G127" s="57">
        <v>7077</v>
      </c>
      <c r="H127" s="208">
        <v>8395</v>
      </c>
      <c r="I127" s="53">
        <f t="shared" si="82"/>
        <v>1.7078620143585653E-2</v>
      </c>
      <c r="J127" s="110">
        <f t="shared" si="83"/>
        <v>1605.7519453778859</v>
      </c>
      <c r="K127" s="181">
        <v>10090207</v>
      </c>
      <c r="L127" s="178">
        <v>0</v>
      </c>
      <c r="O127" s="82"/>
      <c r="P127" s="82"/>
      <c r="Q127" s="88"/>
      <c r="R127" s="57" t="s">
        <v>621</v>
      </c>
      <c r="S127" s="137" t="s">
        <v>622</v>
      </c>
      <c r="T127" s="137">
        <v>10120201</v>
      </c>
      <c r="U127" s="137">
        <v>450</v>
      </c>
      <c r="V127" s="137" t="s">
        <v>628</v>
      </c>
      <c r="W127" s="138">
        <v>10120105</v>
      </c>
      <c r="X127" s="138">
        <v>0</v>
      </c>
      <c r="Y127" s="138">
        <v>21</v>
      </c>
      <c r="Z127" s="214">
        <f t="shared" si="76"/>
        <v>21</v>
      </c>
      <c r="AA127" s="54">
        <f t="shared" si="85"/>
        <v>225</v>
      </c>
      <c r="AB127" s="209">
        <f t="shared" si="73"/>
        <v>4725</v>
      </c>
      <c r="AC127" s="53">
        <f t="shared" si="77"/>
        <v>5.2945987499999996</v>
      </c>
      <c r="AD127" s="236">
        <v>25</v>
      </c>
      <c r="AE127" s="138">
        <f t="shared" si="80"/>
        <v>1.7435338714477774E-2</v>
      </c>
      <c r="AF127" s="53">
        <f t="shared" si="75"/>
        <v>6.3030937499999995</v>
      </c>
      <c r="AL127" s="54" t="s">
        <v>704</v>
      </c>
      <c r="AM127" s="209" t="s">
        <v>220</v>
      </c>
      <c r="AN127" s="766"/>
      <c r="AO127" s="209">
        <v>10180006</v>
      </c>
      <c r="AP127" s="209" t="str">
        <f>Input!S195</f>
        <v>not available</v>
      </c>
      <c r="AQ127" s="53">
        <f>Input!T195</f>
        <v>0</v>
      </c>
      <c r="AR127" s="110">
        <f t="shared" si="68"/>
        <v>0</v>
      </c>
    </row>
    <row r="128" spans="1:44" ht="15" thickBot="1" x14ac:dyDescent="0.35">
      <c r="A128" s="54" t="s">
        <v>522</v>
      </c>
      <c r="B128" s="208" t="s">
        <v>515</v>
      </c>
      <c r="C128" s="208">
        <v>10090206</v>
      </c>
      <c r="D128" s="72" t="s">
        <v>220</v>
      </c>
      <c r="E128" s="54">
        <f>Input!I128</f>
        <v>27500</v>
      </c>
      <c r="F128" s="72">
        <f t="shared" si="81"/>
        <v>30.815124999999998</v>
      </c>
      <c r="G128" s="57">
        <v>7077</v>
      </c>
      <c r="H128" s="208">
        <v>8395</v>
      </c>
      <c r="I128" s="53">
        <f t="shared" si="82"/>
        <v>1.7078620143585653E-2</v>
      </c>
      <c r="J128" s="110">
        <f t="shared" si="83"/>
        <v>35.32654279831349</v>
      </c>
      <c r="K128" s="183">
        <v>10090208</v>
      </c>
      <c r="L128" s="179">
        <f>SUM(J129:J136)</f>
        <v>310.43622388544532</v>
      </c>
      <c r="O128" s="82"/>
      <c r="P128" s="82"/>
      <c r="Q128" s="88"/>
      <c r="R128" s="57" t="s">
        <v>623</v>
      </c>
      <c r="S128" s="137" t="s">
        <v>622</v>
      </c>
      <c r="T128" s="137">
        <v>10120201</v>
      </c>
      <c r="U128" s="137">
        <v>770</v>
      </c>
      <c r="V128" s="137" t="s">
        <v>628</v>
      </c>
      <c r="W128" s="138">
        <v>10120106</v>
      </c>
      <c r="X128" s="138">
        <v>0</v>
      </c>
      <c r="Y128" s="138">
        <v>33</v>
      </c>
      <c r="Z128" s="214">
        <f t="shared" si="76"/>
        <v>33</v>
      </c>
      <c r="AA128" s="54">
        <f t="shared" si="85"/>
        <v>225</v>
      </c>
      <c r="AB128" s="209">
        <f t="shared" si="73"/>
        <v>7425</v>
      </c>
      <c r="AC128" s="53">
        <f t="shared" si="77"/>
        <v>8.3200837500000002</v>
      </c>
      <c r="AD128" s="236">
        <v>30</v>
      </c>
      <c r="AE128" s="138">
        <f t="shared" si="80"/>
        <v>-9.5310179804324897E-3</v>
      </c>
      <c r="AF128" s="53">
        <f t="shared" si="75"/>
        <v>7.5637125000000003</v>
      </c>
      <c r="AL128" s="54" t="s">
        <v>704</v>
      </c>
      <c r="AM128" s="209" t="s">
        <v>220</v>
      </c>
      <c r="AN128" s="218" t="s">
        <v>825</v>
      </c>
      <c r="AO128" s="209">
        <v>10180005</v>
      </c>
      <c r="AP128" s="209">
        <f>Input!S196</f>
        <v>750</v>
      </c>
      <c r="AQ128" s="53">
        <f>Input!T196</f>
        <v>750</v>
      </c>
      <c r="AR128" s="110">
        <f t="shared" si="68"/>
        <v>1210.194</v>
      </c>
    </row>
    <row r="129" spans="1:44" ht="15" thickTop="1" x14ac:dyDescent="0.3">
      <c r="A129" s="54" t="s">
        <v>523</v>
      </c>
      <c r="B129" s="208" t="s">
        <v>533</v>
      </c>
      <c r="C129" s="208">
        <v>10090208</v>
      </c>
      <c r="D129" s="72" t="s">
        <v>220</v>
      </c>
      <c r="E129" s="54">
        <f>Input!I129</f>
        <v>17500</v>
      </c>
      <c r="F129" s="72">
        <f t="shared" si="81"/>
        <v>19.609625000000001</v>
      </c>
      <c r="G129" s="57">
        <v>2758</v>
      </c>
      <c r="H129" s="208">
        <v>5404</v>
      </c>
      <c r="I129" s="53">
        <f t="shared" si="82"/>
        <v>6.726336407268424E-2</v>
      </c>
      <c r="J129" s="110">
        <f t="shared" si="83"/>
        <v>33.586608457467044</v>
      </c>
      <c r="M129" s="82"/>
      <c r="N129" s="82"/>
      <c r="O129" s="82"/>
      <c r="P129" s="82"/>
      <c r="Q129" s="88"/>
      <c r="R129" s="57" t="s">
        <v>624</v>
      </c>
      <c r="S129" s="137" t="s">
        <v>622</v>
      </c>
      <c r="T129" s="137">
        <v>10120201</v>
      </c>
      <c r="U129" s="137">
        <v>222</v>
      </c>
      <c r="V129" s="137" t="s">
        <v>628</v>
      </c>
      <c r="W129" s="138">
        <v>10120108</v>
      </c>
      <c r="X129" s="138">
        <v>0</v>
      </c>
      <c r="Y129" s="138">
        <v>51</v>
      </c>
      <c r="Z129" s="214">
        <f t="shared" si="76"/>
        <v>51</v>
      </c>
      <c r="AA129" s="54">
        <f t="shared" si="85"/>
        <v>225</v>
      </c>
      <c r="AB129" s="209">
        <f t="shared" si="73"/>
        <v>11475</v>
      </c>
      <c r="AC129" s="53">
        <f t="shared" si="77"/>
        <v>12.85831125</v>
      </c>
      <c r="AD129" s="236">
        <v>47</v>
      </c>
      <c r="AE129" s="138">
        <f t="shared" si="80"/>
        <v>-8.1678031014267242E-3</v>
      </c>
      <c r="AF129" s="53">
        <f t="shared" si="75"/>
        <v>11.84981625</v>
      </c>
      <c r="AG129" s="69"/>
      <c r="AL129" s="54" t="s">
        <v>704</v>
      </c>
      <c r="AM129" s="209" t="s">
        <v>220</v>
      </c>
      <c r="AN129" s="779" t="s">
        <v>826</v>
      </c>
      <c r="AO129" s="209">
        <v>10180004</v>
      </c>
      <c r="AP129" s="209">
        <f>Input!S197</f>
        <v>116</v>
      </c>
      <c r="AQ129" s="53">
        <f>Input!T197</f>
        <v>116</v>
      </c>
      <c r="AR129" s="110">
        <f t="shared" si="68"/>
        <v>187.176672</v>
      </c>
    </row>
    <row r="130" spans="1:44" x14ac:dyDescent="0.3">
      <c r="A130" s="54" t="s">
        <v>524</v>
      </c>
      <c r="B130" s="208" t="s">
        <v>533</v>
      </c>
      <c r="C130" s="208">
        <v>10090208</v>
      </c>
      <c r="D130" s="72" t="s">
        <v>220</v>
      </c>
      <c r="E130" s="54">
        <f>Input!I130</f>
        <v>61250</v>
      </c>
      <c r="F130" s="72">
        <f t="shared" si="81"/>
        <v>68.633687499999994</v>
      </c>
      <c r="G130" s="57">
        <v>2758</v>
      </c>
      <c r="H130" s="208">
        <v>5404</v>
      </c>
      <c r="I130" s="53">
        <f t="shared" si="82"/>
        <v>6.726336407268424E-2</v>
      </c>
      <c r="J130" s="110">
        <f t="shared" si="83"/>
        <v>117.55312960113463</v>
      </c>
      <c r="M130" s="82"/>
      <c r="N130" s="82"/>
      <c r="O130" s="82"/>
      <c r="P130" s="82"/>
      <c r="Q130" s="88"/>
      <c r="R130" s="57" t="s">
        <v>625</v>
      </c>
      <c r="S130" s="137" t="s">
        <v>622</v>
      </c>
      <c r="T130" s="137">
        <v>10120203</v>
      </c>
      <c r="U130" s="137">
        <v>1250</v>
      </c>
      <c r="V130" s="137" t="s">
        <v>632</v>
      </c>
      <c r="W130" s="138">
        <v>10120107</v>
      </c>
      <c r="X130" s="138">
        <f>SUM(U135:U140)</f>
        <v>5376</v>
      </c>
      <c r="Y130" s="138">
        <v>6179</v>
      </c>
      <c r="Z130" s="214">
        <f t="shared" si="76"/>
        <v>803</v>
      </c>
      <c r="AA130" s="54">
        <f>Input!K282</f>
        <v>225</v>
      </c>
      <c r="AB130" s="209">
        <f t="shared" si="73"/>
        <v>180675</v>
      </c>
      <c r="AC130" s="53">
        <f t="shared" si="77"/>
        <v>202.45537124999998</v>
      </c>
      <c r="AD130" s="236">
        <v>6802</v>
      </c>
      <c r="AE130" s="138">
        <f t="shared" si="80"/>
        <v>9.6060240506161115E-3</v>
      </c>
      <c r="AF130" s="53">
        <f t="shared" si="75"/>
        <v>222.86801023507036</v>
      </c>
      <c r="AG130" s="69"/>
      <c r="AL130" s="54" t="s">
        <v>704</v>
      </c>
      <c r="AM130" s="209" t="s">
        <v>220</v>
      </c>
      <c r="AN130" s="779"/>
      <c r="AO130" s="209">
        <v>10180004</v>
      </c>
      <c r="AP130" s="209">
        <f>Input!S198</f>
        <v>81</v>
      </c>
      <c r="AQ130" s="53">
        <f>Input!T198</f>
        <v>81</v>
      </c>
      <c r="AR130" s="110">
        <f t="shared" si="68"/>
        <v>130.700952</v>
      </c>
    </row>
    <row r="131" spans="1:44" x14ac:dyDescent="0.3">
      <c r="A131" s="54" t="s">
        <v>525</v>
      </c>
      <c r="B131" s="208" t="s">
        <v>533</v>
      </c>
      <c r="C131" s="208">
        <v>10090208</v>
      </c>
      <c r="D131" s="72" t="s">
        <v>220</v>
      </c>
      <c r="E131" s="54">
        <f>Input!I131</f>
        <v>83000</v>
      </c>
      <c r="F131" s="72">
        <f t="shared" si="81"/>
        <v>93.005650000000003</v>
      </c>
      <c r="G131" s="57">
        <v>2758</v>
      </c>
      <c r="H131" s="208">
        <v>5404</v>
      </c>
      <c r="I131" s="53">
        <f t="shared" si="82"/>
        <v>6.726336407268424E-2</v>
      </c>
      <c r="J131" s="110">
        <f t="shared" si="83"/>
        <v>159.29648582684368</v>
      </c>
      <c r="M131" s="82"/>
      <c r="N131" s="82"/>
      <c r="O131" s="82"/>
      <c r="P131" s="82"/>
      <c r="Q131" s="88"/>
      <c r="R131" s="57" t="s">
        <v>626</v>
      </c>
      <c r="S131" s="137" t="s">
        <v>622</v>
      </c>
      <c r="T131" s="137">
        <v>10120203</v>
      </c>
      <c r="U131" s="137">
        <v>250</v>
      </c>
      <c r="V131" s="137" t="s">
        <v>632</v>
      </c>
      <c r="W131" s="138">
        <v>10120103</v>
      </c>
      <c r="X131" s="138">
        <v>0</v>
      </c>
      <c r="Y131" s="138">
        <v>228</v>
      </c>
      <c r="Z131" s="214">
        <f t="shared" si="76"/>
        <v>228</v>
      </c>
      <c r="AA131" s="54">
        <f>$AA$130</f>
        <v>225</v>
      </c>
      <c r="AB131" s="209">
        <f t="shared" si="73"/>
        <v>51300</v>
      </c>
      <c r="AC131" s="53">
        <f t="shared" si="77"/>
        <v>57.484214999999999</v>
      </c>
      <c r="AD131" s="236">
        <v>174</v>
      </c>
      <c r="AE131" s="138">
        <f t="shared" si="80"/>
        <v>-2.7029032973991167E-2</v>
      </c>
      <c r="AF131" s="53">
        <f t="shared" si="75"/>
        <v>43.869532499999998</v>
      </c>
      <c r="AG131" s="69"/>
      <c r="AL131" s="54" t="s">
        <v>704</v>
      </c>
      <c r="AM131" s="209" t="s">
        <v>220</v>
      </c>
      <c r="AN131" s="779"/>
      <c r="AO131" s="209">
        <v>10180004</v>
      </c>
      <c r="AP131" s="209">
        <f>Input!S199</f>
        <v>80</v>
      </c>
      <c r="AQ131" s="53">
        <f>Input!T199</f>
        <v>80</v>
      </c>
      <c r="AR131" s="110">
        <f t="shared" si="68"/>
        <v>129.08735999999999</v>
      </c>
    </row>
    <row r="132" spans="1:44" x14ac:dyDescent="0.3">
      <c r="A132" s="54" t="s">
        <v>526</v>
      </c>
      <c r="B132" s="208" t="s">
        <v>533</v>
      </c>
      <c r="C132" s="208">
        <v>10090208</v>
      </c>
      <c r="D132" s="72" t="s">
        <v>220</v>
      </c>
      <c r="E132" s="54">
        <f>Input!I132</f>
        <v>0</v>
      </c>
      <c r="F132" s="72">
        <f t="shared" si="81"/>
        <v>0</v>
      </c>
      <c r="G132" s="57">
        <v>2758</v>
      </c>
      <c r="H132" s="208">
        <v>5404</v>
      </c>
      <c r="I132" s="53">
        <f t="shared" si="82"/>
        <v>6.726336407268424E-2</v>
      </c>
      <c r="J132" s="110">
        <f t="shared" si="83"/>
        <v>0</v>
      </c>
      <c r="M132" s="82"/>
      <c r="N132" s="82"/>
      <c r="O132" s="82"/>
      <c r="P132" s="82"/>
      <c r="Q132" s="88"/>
      <c r="R132" s="57" t="s">
        <v>627</v>
      </c>
      <c r="S132" s="137" t="s">
        <v>628</v>
      </c>
      <c r="T132" s="137">
        <v>10120104</v>
      </c>
      <c r="U132" s="137">
        <v>40</v>
      </c>
      <c r="V132" s="137" t="s">
        <v>632</v>
      </c>
      <c r="W132" s="138">
        <v>10120106</v>
      </c>
      <c r="X132" s="138">
        <v>0</v>
      </c>
      <c r="Y132" s="138">
        <v>10</v>
      </c>
      <c r="Z132" s="214">
        <f t="shared" si="76"/>
        <v>10</v>
      </c>
      <c r="AA132" s="54">
        <f t="shared" ref="AA132:AA134" si="86">$AA$130</f>
        <v>225</v>
      </c>
      <c r="AB132" s="209">
        <f t="shared" si="73"/>
        <v>2250</v>
      </c>
      <c r="AC132" s="53">
        <f t="shared" si="77"/>
        <v>2.5212374999999998</v>
      </c>
      <c r="AD132" s="236">
        <v>10</v>
      </c>
      <c r="AE132" s="138">
        <f t="shared" si="80"/>
        <v>0</v>
      </c>
      <c r="AF132" s="53">
        <f t="shared" si="75"/>
        <v>2.5212374999999998</v>
      </c>
      <c r="AG132" s="69"/>
      <c r="AL132" s="54" t="s">
        <v>704</v>
      </c>
      <c r="AM132" s="209" t="s">
        <v>220</v>
      </c>
      <c r="AN132" s="780" t="s">
        <v>827</v>
      </c>
      <c r="AO132" s="209">
        <v>10180006</v>
      </c>
      <c r="AP132" s="209">
        <f>Input!S200</f>
        <v>123</v>
      </c>
      <c r="AQ132" s="53">
        <f>Input!T200</f>
        <v>123</v>
      </c>
      <c r="AR132" s="110">
        <f t="shared" si="68"/>
        <v>198.47181599999999</v>
      </c>
    </row>
    <row r="133" spans="1:44" x14ac:dyDescent="0.3">
      <c r="A133" s="54" t="s">
        <v>527</v>
      </c>
      <c r="B133" s="208" t="s">
        <v>533</v>
      </c>
      <c r="C133" s="208">
        <v>10090208</v>
      </c>
      <c r="D133" s="72" t="s">
        <v>220</v>
      </c>
      <c r="E133" s="54">
        <f>Input!I133</f>
        <v>0</v>
      </c>
      <c r="F133" s="72">
        <f t="shared" si="81"/>
        <v>0</v>
      </c>
      <c r="G133" s="57">
        <v>2758</v>
      </c>
      <c r="H133" s="208">
        <v>5404</v>
      </c>
      <c r="I133" s="53">
        <f t="shared" si="82"/>
        <v>6.726336407268424E-2</v>
      </c>
      <c r="J133" s="110">
        <f t="shared" si="83"/>
        <v>0</v>
      </c>
      <c r="M133" s="82"/>
      <c r="N133" s="82"/>
      <c r="O133" s="82"/>
      <c r="P133" s="82"/>
      <c r="Q133" s="88"/>
      <c r="R133" s="57" t="s">
        <v>629</v>
      </c>
      <c r="S133" s="137" t="s">
        <v>628</v>
      </c>
      <c r="T133" s="137">
        <v>10150002</v>
      </c>
      <c r="U133" s="137">
        <v>1600</v>
      </c>
      <c r="V133" s="137" t="s">
        <v>632</v>
      </c>
      <c r="W133" s="138">
        <v>10120201</v>
      </c>
      <c r="X133" s="138">
        <v>0</v>
      </c>
      <c r="Y133" s="138">
        <v>221</v>
      </c>
      <c r="Z133" s="214">
        <f t="shared" si="76"/>
        <v>221</v>
      </c>
      <c r="AA133" s="54">
        <f t="shared" si="86"/>
        <v>225</v>
      </c>
      <c r="AB133" s="209">
        <f t="shared" si="73"/>
        <v>49725</v>
      </c>
      <c r="AC133" s="53">
        <f t="shared" si="77"/>
        <v>55.719348749999995</v>
      </c>
      <c r="AD133" s="236">
        <v>211</v>
      </c>
      <c r="AE133" s="138">
        <f t="shared" si="80"/>
        <v>-4.6304568041686273E-3</v>
      </c>
      <c r="AF133" s="53">
        <f t="shared" si="75"/>
        <v>53.198111249999997</v>
      </c>
      <c r="AG133" s="69"/>
      <c r="AL133" s="54" t="s">
        <v>704</v>
      </c>
      <c r="AM133" s="209" t="s">
        <v>220</v>
      </c>
      <c r="AN133" s="780"/>
      <c r="AO133" s="209">
        <v>10180006</v>
      </c>
      <c r="AP133" s="209">
        <f>Input!S201</f>
        <v>80</v>
      </c>
      <c r="AQ133" s="53">
        <f>Input!T201</f>
        <v>80</v>
      </c>
      <c r="AR133" s="110">
        <f t="shared" si="68"/>
        <v>129.08735999999999</v>
      </c>
    </row>
    <row r="134" spans="1:44" ht="15" thickBot="1" x14ac:dyDescent="0.35">
      <c r="A134" s="54" t="s">
        <v>528</v>
      </c>
      <c r="B134" s="208" t="s">
        <v>533</v>
      </c>
      <c r="C134" s="208">
        <v>10090208</v>
      </c>
      <c r="D134" s="72" t="s">
        <v>220</v>
      </c>
      <c r="E134" s="54">
        <f>Input!I134</f>
        <v>0</v>
      </c>
      <c r="F134" s="72">
        <f t="shared" si="81"/>
        <v>0</v>
      </c>
      <c r="G134" s="57">
        <v>2758</v>
      </c>
      <c r="H134" s="208">
        <v>5404</v>
      </c>
      <c r="I134" s="53">
        <f t="shared" si="82"/>
        <v>6.726336407268424E-2</v>
      </c>
      <c r="J134" s="110">
        <f t="shared" si="83"/>
        <v>0</v>
      </c>
      <c r="M134" s="82"/>
      <c r="N134" s="82"/>
      <c r="O134" s="82"/>
      <c r="P134" s="82"/>
      <c r="Q134" s="88"/>
      <c r="R134" s="57" t="s">
        <v>630</v>
      </c>
      <c r="S134" s="137" t="s">
        <v>628</v>
      </c>
      <c r="T134" s="137">
        <v>10150002</v>
      </c>
      <c r="U134" s="131">
        <v>100</v>
      </c>
      <c r="V134" s="74" t="s">
        <v>632</v>
      </c>
      <c r="W134" s="51">
        <v>10120203</v>
      </c>
      <c r="X134" s="51">
        <v>0</v>
      </c>
      <c r="Y134" s="51">
        <v>6</v>
      </c>
      <c r="Z134" s="77">
        <f t="shared" si="76"/>
        <v>6</v>
      </c>
      <c r="AA134" s="52">
        <f t="shared" si="86"/>
        <v>225</v>
      </c>
      <c r="AB134" s="51">
        <f t="shared" si="73"/>
        <v>1350</v>
      </c>
      <c r="AC134" s="95">
        <f t="shared" si="77"/>
        <v>1.5127425000000001</v>
      </c>
      <c r="AD134" s="266">
        <v>11</v>
      </c>
      <c r="AE134" s="51">
        <f t="shared" si="80"/>
        <v>6.061358035703155E-2</v>
      </c>
      <c r="AF134" s="95">
        <f t="shared" si="75"/>
        <v>2.7733612500000002</v>
      </c>
      <c r="AG134" s="69"/>
      <c r="AL134" s="54" t="s">
        <v>704</v>
      </c>
      <c r="AM134" s="209" t="s">
        <v>220</v>
      </c>
      <c r="AN134" s="218" t="s">
        <v>828</v>
      </c>
      <c r="AO134" s="209">
        <v>10180005</v>
      </c>
      <c r="AP134" s="209">
        <f>Input!S202</f>
        <v>50</v>
      </c>
      <c r="AQ134" s="53">
        <f>Input!T202</f>
        <v>50</v>
      </c>
      <c r="AR134" s="110">
        <f t="shared" si="68"/>
        <v>80.679599999999994</v>
      </c>
    </row>
    <row r="135" spans="1:44" ht="15" thickTop="1" x14ac:dyDescent="0.3">
      <c r="A135" s="54" t="s">
        <v>529</v>
      </c>
      <c r="B135" s="208" t="s">
        <v>533</v>
      </c>
      <c r="C135" s="208">
        <v>10090208</v>
      </c>
      <c r="D135" s="72" t="s">
        <v>220</v>
      </c>
      <c r="E135" s="54">
        <f>Input!I135</f>
        <v>0</v>
      </c>
      <c r="F135" s="72">
        <f t="shared" si="81"/>
        <v>0</v>
      </c>
      <c r="G135" s="57">
        <v>2758</v>
      </c>
      <c r="H135" s="208">
        <v>5404</v>
      </c>
      <c r="I135" s="53">
        <f t="shared" si="82"/>
        <v>6.726336407268424E-2</v>
      </c>
      <c r="J135" s="110">
        <f t="shared" si="83"/>
        <v>0</v>
      </c>
      <c r="M135" s="82"/>
      <c r="N135" s="82"/>
      <c r="O135" s="82"/>
      <c r="P135" s="82"/>
      <c r="Q135" s="88"/>
      <c r="R135" s="57" t="s">
        <v>631</v>
      </c>
      <c r="S135" s="137" t="s">
        <v>632</v>
      </c>
      <c r="T135" s="132">
        <v>10120107</v>
      </c>
      <c r="U135" s="72">
        <v>110</v>
      </c>
      <c r="V135" s="136"/>
      <c r="W135" s="136"/>
      <c r="X135" s="136"/>
      <c r="Y135" s="136"/>
      <c r="Z135" s="136"/>
      <c r="AB135" s="55"/>
      <c r="AC135" s="69"/>
      <c r="AH135" s="69"/>
      <c r="AL135" s="54" t="s">
        <v>704</v>
      </c>
      <c r="AM135" s="209" t="s">
        <v>210</v>
      </c>
      <c r="AN135" s="218" t="s">
        <v>819</v>
      </c>
      <c r="AO135" s="209">
        <v>10180006</v>
      </c>
      <c r="AP135" s="209">
        <f>Input!S203</f>
        <v>197.47200000000001</v>
      </c>
      <c r="AQ135" s="53">
        <f>Input!T203</f>
        <v>0</v>
      </c>
      <c r="AR135" s="110">
        <f t="shared" si="68"/>
        <v>0</v>
      </c>
    </row>
    <row r="136" spans="1:44" ht="15" thickBot="1" x14ac:dyDescent="0.35">
      <c r="A136" s="62" t="s">
        <v>530</v>
      </c>
      <c r="B136" s="211" t="s">
        <v>533</v>
      </c>
      <c r="C136" s="211">
        <v>10090208</v>
      </c>
      <c r="D136" s="139" t="s">
        <v>220</v>
      </c>
      <c r="E136" s="62">
        <f>Input!I136</f>
        <v>0</v>
      </c>
      <c r="F136" s="139">
        <f t="shared" si="81"/>
        <v>0</v>
      </c>
      <c r="G136" s="65">
        <v>2758</v>
      </c>
      <c r="H136" s="211">
        <v>5404</v>
      </c>
      <c r="I136" s="63">
        <f t="shared" si="82"/>
        <v>6.726336407268424E-2</v>
      </c>
      <c r="J136" s="112">
        <f>F136*EXP(I136*8)</f>
        <v>0</v>
      </c>
      <c r="M136" s="82"/>
      <c r="N136" s="82"/>
      <c r="O136" s="82"/>
      <c r="P136" s="82"/>
      <c r="Q136" s="88"/>
      <c r="R136" s="57" t="s">
        <v>633</v>
      </c>
      <c r="S136" s="137" t="s">
        <v>632</v>
      </c>
      <c r="T136" s="132">
        <v>10120107</v>
      </c>
      <c r="U136" s="72">
        <v>3300</v>
      </c>
      <c r="V136" s="136"/>
      <c r="W136" s="136"/>
      <c r="X136" s="136"/>
      <c r="Y136" s="136"/>
      <c r="Z136" s="136"/>
      <c r="AB136" s="69"/>
      <c r="AC136" s="69"/>
      <c r="AD136" s="69"/>
      <c r="AH136" s="69"/>
      <c r="AL136" s="54" t="s">
        <v>704</v>
      </c>
      <c r="AM136" s="209" t="s">
        <v>210</v>
      </c>
      <c r="AN136" s="218" t="s">
        <v>817</v>
      </c>
      <c r="AO136" s="209">
        <v>10180006</v>
      </c>
      <c r="AP136" s="209">
        <f>Input!S204</f>
        <v>4.4880000000000004</v>
      </c>
      <c r="AQ136" s="53">
        <f>Input!T204</f>
        <v>0</v>
      </c>
      <c r="AR136" s="110">
        <f t="shared" si="68"/>
        <v>0</v>
      </c>
    </row>
    <row r="137" spans="1:44" ht="19.2" thickTop="1" thickBot="1" x14ac:dyDescent="0.4">
      <c r="A137" s="670" t="s">
        <v>603</v>
      </c>
      <c r="B137" s="671"/>
      <c r="C137" s="671"/>
      <c r="D137" s="671"/>
      <c r="E137" s="671"/>
      <c r="F137" s="671"/>
      <c r="G137" s="671"/>
      <c r="H137" s="671"/>
      <c r="I137" s="671"/>
      <c r="J137" s="671"/>
      <c r="K137" s="671"/>
      <c r="L137" s="671"/>
      <c r="M137" s="672"/>
      <c r="N137" s="97"/>
      <c r="O137" s="97"/>
      <c r="P137" s="99"/>
      <c r="Q137" s="88"/>
      <c r="R137" s="57" t="s">
        <v>634</v>
      </c>
      <c r="S137" s="137" t="s">
        <v>632</v>
      </c>
      <c r="T137" s="132">
        <v>10120107</v>
      </c>
      <c r="U137" s="72">
        <v>216</v>
      </c>
      <c r="V137" s="136"/>
      <c r="W137" s="136"/>
      <c r="X137" s="136"/>
      <c r="Y137" s="136"/>
      <c r="Z137" s="136"/>
      <c r="AB137" s="69"/>
      <c r="AC137" s="69"/>
      <c r="AD137" s="69"/>
      <c r="AH137" s="69"/>
      <c r="AL137" s="54" t="s">
        <v>704</v>
      </c>
      <c r="AM137" s="209" t="s">
        <v>210</v>
      </c>
      <c r="AN137" s="779" t="s">
        <v>829</v>
      </c>
      <c r="AO137" s="209">
        <v>10180006</v>
      </c>
      <c r="AP137" s="209">
        <f>Input!S205</f>
        <v>134.63999999999999</v>
      </c>
      <c r="AQ137" s="53">
        <f>Input!T205</f>
        <v>134.63999999999999</v>
      </c>
      <c r="AR137" s="110">
        <f t="shared" ref="AR137:AR177" si="87">AQ137*60*24/1000000*1120.55</f>
        <v>217.25402687999997</v>
      </c>
    </row>
    <row r="138" spans="1:44" ht="48.6" customHeight="1" thickTop="1" x14ac:dyDescent="0.35">
      <c r="A138" s="718" t="s">
        <v>1160</v>
      </c>
      <c r="B138" s="719"/>
      <c r="C138" s="719"/>
      <c r="D138" s="720"/>
      <c r="E138" s="718" t="s">
        <v>1161</v>
      </c>
      <c r="F138" s="720"/>
      <c r="G138" s="355" t="s">
        <v>1162</v>
      </c>
      <c r="H138" s="664" t="s">
        <v>1163</v>
      </c>
      <c r="I138" s="665"/>
      <c r="J138" s="666"/>
      <c r="K138" s="355" t="s">
        <v>1170</v>
      </c>
      <c r="L138" s="679" t="s">
        <v>1171</v>
      </c>
      <c r="M138" s="680"/>
      <c r="P138" s="249"/>
      <c r="Q138" s="85"/>
      <c r="R138" s="57" t="s">
        <v>635</v>
      </c>
      <c r="S138" s="137" t="s">
        <v>632</v>
      </c>
      <c r="T138" s="132">
        <v>10120107</v>
      </c>
      <c r="U138" s="72">
        <v>500</v>
      </c>
      <c r="V138" s="136"/>
      <c r="W138" s="136"/>
      <c r="X138" s="136"/>
      <c r="Y138" s="136"/>
      <c r="Z138" s="136"/>
      <c r="AB138" s="69"/>
      <c r="AC138" s="69"/>
      <c r="AD138" s="69"/>
      <c r="AH138" s="69"/>
      <c r="AL138" s="54" t="s">
        <v>704</v>
      </c>
      <c r="AM138" s="209" t="s">
        <v>210</v>
      </c>
      <c r="AN138" s="779"/>
      <c r="AO138" s="209">
        <v>10180006</v>
      </c>
      <c r="AP138" s="209">
        <f>Input!S206</f>
        <v>116.688</v>
      </c>
      <c r="AQ138" s="53">
        <f>Input!T206</f>
        <v>116.688</v>
      </c>
      <c r="AR138" s="110">
        <f t="shared" si="87"/>
        <v>188.28682329599999</v>
      </c>
    </row>
    <row r="139" spans="1:44" ht="32.4" customHeight="1" x14ac:dyDescent="0.3">
      <c r="A139" s="105" t="s">
        <v>463</v>
      </c>
      <c r="B139" s="213" t="s">
        <v>590</v>
      </c>
      <c r="C139" s="117" t="s">
        <v>7</v>
      </c>
      <c r="D139" s="119" t="s">
        <v>392</v>
      </c>
      <c r="E139" s="237" t="s">
        <v>457</v>
      </c>
      <c r="F139" s="120" t="s">
        <v>459</v>
      </c>
      <c r="G139" s="342" t="s">
        <v>460</v>
      </c>
      <c r="H139" s="125" t="s">
        <v>676</v>
      </c>
      <c r="I139" s="117" t="s">
        <v>677</v>
      </c>
      <c r="J139" s="106" t="s">
        <v>678</v>
      </c>
      <c r="K139" s="318" t="s">
        <v>796</v>
      </c>
      <c r="L139" s="202" t="s">
        <v>7</v>
      </c>
      <c r="M139" s="319" t="s">
        <v>795</v>
      </c>
      <c r="P139" s="100"/>
      <c r="Q139" s="89"/>
      <c r="R139" s="57" t="s">
        <v>636</v>
      </c>
      <c r="S139" s="137" t="s">
        <v>632</v>
      </c>
      <c r="T139" s="132">
        <v>10120107</v>
      </c>
      <c r="U139" s="72">
        <v>950</v>
      </c>
      <c r="V139" s="129"/>
      <c r="W139" s="129"/>
      <c r="X139" s="129"/>
      <c r="Y139" s="129"/>
      <c r="Z139" s="129"/>
      <c r="AB139" s="69"/>
      <c r="AC139" s="69"/>
      <c r="AD139" s="69"/>
      <c r="AH139" s="69"/>
      <c r="AL139" s="54" t="s">
        <v>704</v>
      </c>
      <c r="AM139" s="209" t="s">
        <v>210</v>
      </c>
      <c r="AN139" s="219" t="s">
        <v>830</v>
      </c>
      <c r="AO139" s="209">
        <v>10180002</v>
      </c>
      <c r="AP139" s="209">
        <f>Input!S207</f>
        <v>49.368000000000002</v>
      </c>
      <c r="AQ139" s="53">
        <f>Input!T207</f>
        <v>49.368000000000002</v>
      </c>
      <c r="AR139" s="110">
        <f t="shared" si="87"/>
        <v>79.659809855999995</v>
      </c>
    </row>
    <row r="140" spans="1:44" ht="15" thickBot="1" x14ac:dyDescent="0.35">
      <c r="A140" s="54" t="s">
        <v>536</v>
      </c>
      <c r="B140" s="209" t="s">
        <v>591</v>
      </c>
      <c r="C140" s="209">
        <v>10180004</v>
      </c>
      <c r="D140" s="53" t="s">
        <v>220</v>
      </c>
      <c r="E140" s="54">
        <f>Input!I140</f>
        <v>91600</v>
      </c>
      <c r="F140" s="53">
        <f>(E140/1000000)*1120.55</f>
        <v>102.64238</v>
      </c>
      <c r="G140" s="356">
        <f>F140*Input!$K$145</f>
        <v>50.294766199999998</v>
      </c>
      <c r="H140" s="54">
        <v>976</v>
      </c>
      <c r="I140" s="109">
        <v>967</v>
      </c>
      <c r="J140" s="357">
        <f>(LN(I140/H140))/10</f>
        <v>-9.2640909597981567E-4</v>
      </c>
      <c r="K140" s="190">
        <f>G140*EXP(J140*5)</f>
        <v>50.062337281800446</v>
      </c>
      <c r="L140" s="193">
        <v>10180002</v>
      </c>
      <c r="M140" s="194">
        <f>SUM(K143,K144,K147,K148,K149,K150)</f>
        <v>1652.833600485018</v>
      </c>
      <c r="P140" s="250"/>
      <c r="Q140" s="87"/>
      <c r="R140" s="65" t="s">
        <v>637</v>
      </c>
      <c r="S140" s="163" t="s">
        <v>632</v>
      </c>
      <c r="T140" s="164">
        <v>10120107</v>
      </c>
      <c r="U140" s="139">
        <v>300</v>
      </c>
      <c r="V140" s="129"/>
      <c r="W140" s="129"/>
      <c r="X140" s="129"/>
      <c r="Y140" s="129"/>
      <c r="Z140" s="129"/>
      <c r="AB140" s="69"/>
      <c r="AC140" s="69"/>
      <c r="AD140" s="118"/>
      <c r="AH140" s="69"/>
      <c r="AL140" s="54" t="s">
        <v>704</v>
      </c>
      <c r="AM140" s="209" t="s">
        <v>210</v>
      </c>
      <c r="AN140" s="779" t="s">
        <v>831</v>
      </c>
      <c r="AO140" s="209">
        <v>10180004</v>
      </c>
      <c r="AP140" s="209">
        <f>Input!S208</f>
        <v>1.97472</v>
      </c>
      <c r="AQ140" s="53">
        <f>Input!T208</f>
        <v>1.97472</v>
      </c>
      <c r="AR140" s="110">
        <f t="shared" si="87"/>
        <v>3.1863923942399994</v>
      </c>
    </row>
    <row r="141" spans="1:44" s="69" customFormat="1" ht="22.2" thickTop="1" thickBot="1" x14ac:dyDescent="0.45">
      <c r="A141" s="54" t="s">
        <v>419</v>
      </c>
      <c r="B141" s="209" t="s">
        <v>592</v>
      </c>
      <c r="C141" s="209">
        <v>10180006</v>
      </c>
      <c r="D141" s="53" t="s">
        <v>220</v>
      </c>
      <c r="E141" s="54">
        <f>Input!I141</f>
        <v>11300</v>
      </c>
      <c r="F141" s="53">
        <f t="shared" ref="F141:F193" si="88">(E141/1000000)*1120.55</f>
        <v>12.662214999999998</v>
      </c>
      <c r="G141" s="356">
        <f>F141*Input!$K$145</f>
        <v>6.2044853499999988</v>
      </c>
      <c r="H141" s="54">
        <v>355</v>
      </c>
      <c r="I141" s="109">
        <v>248</v>
      </c>
      <c r="J141" s="357">
        <f t="shared" ref="J141:J193" si="89">(LN(I141/H141))/10</f>
        <v>-3.5868904331043366E-2</v>
      </c>
      <c r="K141" s="190">
        <f t="shared" ref="K141:K193" si="90">G141*EXP(J141*5)</f>
        <v>5.1858198688113859</v>
      </c>
      <c r="L141" s="193">
        <v>10180003</v>
      </c>
      <c r="M141" s="194">
        <f>K145</f>
        <v>32.027253631526563</v>
      </c>
      <c r="P141" s="250"/>
      <c r="Q141" s="90"/>
      <c r="R141" s="790" t="s">
        <v>739</v>
      </c>
      <c r="S141" s="791"/>
      <c r="T141" s="791"/>
      <c r="U141" s="791"/>
      <c r="V141" s="791"/>
      <c r="W141" s="791"/>
      <c r="X141" s="791"/>
      <c r="Y141" s="791"/>
      <c r="Z141" s="791"/>
      <c r="AA141" s="791"/>
      <c r="AB141" s="791"/>
      <c r="AC141" s="792"/>
      <c r="AD141" s="303"/>
      <c r="AE141" s="118"/>
      <c r="AJ141" s="116"/>
      <c r="AK141" s="162"/>
      <c r="AL141" s="54" t="s">
        <v>704</v>
      </c>
      <c r="AM141" s="209" t="s">
        <v>210</v>
      </c>
      <c r="AN141" s="779"/>
      <c r="AO141" s="209">
        <v>10180005</v>
      </c>
      <c r="AP141" s="209">
        <f>Input!S209</f>
        <v>1.97472</v>
      </c>
      <c r="AQ141" s="53">
        <f>Input!T209</f>
        <v>1.97472</v>
      </c>
      <c r="AR141" s="110">
        <f t="shared" si="87"/>
        <v>3.1863923942399994</v>
      </c>
    </row>
    <row r="142" spans="1:44" s="69" customFormat="1" ht="22.2" customHeight="1" thickTop="1" x14ac:dyDescent="0.3">
      <c r="A142" s="54" t="s">
        <v>537</v>
      </c>
      <c r="B142" s="209" t="s">
        <v>593</v>
      </c>
      <c r="C142" s="209">
        <v>10180004</v>
      </c>
      <c r="D142" s="53" t="s">
        <v>220</v>
      </c>
      <c r="E142" s="54">
        <f>Input!I142</f>
        <v>24000</v>
      </c>
      <c r="F142" s="53">
        <f t="shared" si="88"/>
        <v>26.8932</v>
      </c>
      <c r="G142" s="356">
        <f>F142*Input!$K$145</f>
        <v>13.177668000000001</v>
      </c>
      <c r="H142" s="54">
        <v>976</v>
      </c>
      <c r="I142" s="109">
        <v>967</v>
      </c>
      <c r="J142" s="357">
        <f t="shared" si="89"/>
        <v>-9.2640909597981567E-4</v>
      </c>
      <c r="K142" s="190">
        <f t="shared" si="90"/>
        <v>13.116769593484833</v>
      </c>
      <c r="L142" s="193">
        <v>10180004</v>
      </c>
      <c r="M142" s="194">
        <f>SUM(K140,K142,K146)</f>
        <v>73.016684070398895</v>
      </c>
      <c r="P142" s="250"/>
      <c r="Q142" s="90"/>
      <c r="R142" s="787" t="s">
        <v>1160</v>
      </c>
      <c r="S142" s="788"/>
      <c r="T142" s="789"/>
      <c r="U142" s="782" t="s">
        <v>1161</v>
      </c>
      <c r="V142" s="783"/>
      <c r="W142" s="784" t="s">
        <v>1162</v>
      </c>
      <c r="X142" s="785"/>
      <c r="Y142" s="782" t="s">
        <v>1163</v>
      </c>
      <c r="Z142" s="786"/>
      <c r="AA142" s="783"/>
      <c r="AB142" s="793" t="s">
        <v>1170</v>
      </c>
      <c r="AC142" s="794"/>
      <c r="AD142" s="118"/>
      <c r="AJ142" s="116"/>
      <c r="AK142" s="162"/>
      <c r="AL142" s="54" t="s">
        <v>704</v>
      </c>
      <c r="AM142" s="209" t="s">
        <v>210</v>
      </c>
      <c r="AN142" s="779"/>
      <c r="AO142" s="209">
        <v>10180005</v>
      </c>
      <c r="AP142" s="209">
        <f>Input!S210</f>
        <v>1.97472</v>
      </c>
      <c r="AQ142" s="53">
        <f>Input!T210</f>
        <v>1.97472</v>
      </c>
      <c r="AR142" s="110">
        <f t="shared" si="87"/>
        <v>3.1863923942399994</v>
      </c>
    </row>
    <row r="143" spans="1:44" s="69" customFormat="1" ht="46.8" x14ac:dyDescent="0.3">
      <c r="A143" s="54" t="s">
        <v>538</v>
      </c>
      <c r="B143" s="209" t="s">
        <v>594</v>
      </c>
      <c r="C143" s="209">
        <v>10180002</v>
      </c>
      <c r="D143" s="53" t="s">
        <v>220</v>
      </c>
      <c r="E143" s="54">
        <f>Input!I143</f>
        <v>11300</v>
      </c>
      <c r="F143" s="53">
        <f t="shared" si="88"/>
        <v>12.662214999999998</v>
      </c>
      <c r="G143" s="356">
        <f>F143*Input!$K$145</f>
        <v>6.2044853499999988</v>
      </c>
      <c r="H143" s="54">
        <v>12944</v>
      </c>
      <c r="I143" s="109">
        <v>13183</v>
      </c>
      <c r="J143" s="357">
        <f t="shared" si="89"/>
        <v>1.8295760459696934E-3</v>
      </c>
      <c r="K143" s="190">
        <f t="shared" si="90"/>
        <v>6.2615036394865902</v>
      </c>
      <c r="L143" s="193">
        <v>10180005</v>
      </c>
      <c r="M143" s="194">
        <v>0</v>
      </c>
      <c r="P143" s="250"/>
      <c r="Q143" s="90"/>
      <c r="R143" s="373" t="s">
        <v>391</v>
      </c>
      <c r="S143" s="371" t="s">
        <v>7</v>
      </c>
      <c r="T143" s="374" t="s">
        <v>1033</v>
      </c>
      <c r="U143" s="375" t="s">
        <v>1034</v>
      </c>
      <c r="V143" s="106" t="s">
        <v>665</v>
      </c>
      <c r="W143" s="229" t="s">
        <v>1035</v>
      </c>
      <c r="X143" s="123" t="s">
        <v>1036</v>
      </c>
      <c r="Y143" s="229" t="s">
        <v>1140</v>
      </c>
      <c r="Z143" s="372" t="s">
        <v>728</v>
      </c>
      <c r="AA143" s="376" t="s">
        <v>729</v>
      </c>
      <c r="AB143" s="317" t="s">
        <v>7</v>
      </c>
      <c r="AC143" s="377" t="s">
        <v>729</v>
      </c>
      <c r="AJ143" s="116"/>
      <c r="AK143" s="162"/>
      <c r="AL143" s="54" t="s">
        <v>704</v>
      </c>
      <c r="AM143" s="209" t="s">
        <v>210</v>
      </c>
      <c r="AN143" s="209" t="s">
        <v>832</v>
      </c>
      <c r="AO143" s="209">
        <v>10180002</v>
      </c>
      <c r="AP143" s="209">
        <f>Input!S211</f>
        <v>1539.384</v>
      </c>
      <c r="AQ143" s="53">
        <f>Input!T211</f>
        <v>1539.384</v>
      </c>
      <c r="AR143" s="110">
        <f t="shared" si="87"/>
        <v>2483.9377073280002</v>
      </c>
    </row>
    <row r="144" spans="1:44" s="69" customFormat="1" x14ac:dyDescent="0.3">
      <c r="A144" s="54" t="s">
        <v>539</v>
      </c>
      <c r="B144" s="209" t="s">
        <v>594</v>
      </c>
      <c r="C144" s="209">
        <v>10180002</v>
      </c>
      <c r="D144" s="53" t="s">
        <v>220</v>
      </c>
      <c r="E144" s="54">
        <f>Input!I144</f>
        <v>29254</v>
      </c>
      <c r="F144" s="53">
        <f t="shared" si="88"/>
        <v>32.780569699999994</v>
      </c>
      <c r="G144" s="356">
        <f>F144*Input!$K$145</f>
        <v>16.062479152999998</v>
      </c>
      <c r="H144" s="54">
        <v>12944</v>
      </c>
      <c r="I144" s="109">
        <v>13183</v>
      </c>
      <c r="J144" s="357">
        <f t="shared" si="89"/>
        <v>1.8295760459696934E-3</v>
      </c>
      <c r="K144" s="190">
        <f t="shared" si="90"/>
        <v>16.210090926508027</v>
      </c>
      <c r="L144" s="193">
        <v>10180006</v>
      </c>
      <c r="M144" s="194">
        <f>K141</f>
        <v>5.1858198688113859</v>
      </c>
      <c r="P144" s="250"/>
      <c r="Q144" s="90"/>
      <c r="R144" s="54" t="s">
        <v>647</v>
      </c>
      <c r="S144" s="209">
        <v>14040200</v>
      </c>
      <c r="T144" s="72">
        <v>26</v>
      </c>
      <c r="U144" s="57">
        <v>597</v>
      </c>
      <c r="V144" s="53">
        <v>4.3551089000000001E-2</v>
      </c>
      <c r="W144" s="54">
        <f>Input!K310</f>
        <v>671</v>
      </c>
      <c r="X144" s="214">
        <f>W144*V144</f>
        <v>29.222780718999999</v>
      </c>
      <c r="Y144" s="54">
        <f>Input!L310</f>
        <v>225</v>
      </c>
      <c r="Z144" s="209">
        <f t="shared" ref="Z144:Z162" si="91">X144*Y144</f>
        <v>6575.1256617749996</v>
      </c>
      <c r="AA144" s="53">
        <f>(Z144/1000000)*1120.55</f>
        <v>7.367757060301976</v>
      </c>
      <c r="AB144" s="184">
        <v>14040101</v>
      </c>
      <c r="AC144" s="178">
        <f>SUM(AA147,AA150)</f>
        <v>1351.2044687988466</v>
      </c>
      <c r="AJ144" s="116"/>
      <c r="AK144" s="162"/>
      <c r="AL144" s="54" t="s">
        <v>704</v>
      </c>
      <c r="AM144" s="209" t="s">
        <v>210</v>
      </c>
      <c r="AN144" s="209" t="s">
        <v>833</v>
      </c>
      <c r="AO144" s="209">
        <v>10180002</v>
      </c>
      <c r="AP144" s="209">
        <f>Input!S212</f>
        <v>22.44</v>
      </c>
      <c r="AQ144" s="53">
        <f>Input!T212</f>
        <v>22.44</v>
      </c>
      <c r="AR144" s="110">
        <f t="shared" si="87"/>
        <v>36.209004480000004</v>
      </c>
    </row>
    <row r="145" spans="1:44" s="69" customFormat="1" x14ac:dyDescent="0.3">
      <c r="A145" s="54" t="s">
        <v>540</v>
      </c>
      <c r="B145" s="209" t="s">
        <v>594</v>
      </c>
      <c r="C145" s="209">
        <v>10180003</v>
      </c>
      <c r="D145" s="53" t="s">
        <v>210</v>
      </c>
      <c r="E145" s="54">
        <f>Input!I145</f>
        <v>60000</v>
      </c>
      <c r="F145" s="53">
        <f t="shared" si="88"/>
        <v>67.23299999999999</v>
      </c>
      <c r="G145" s="356">
        <f>F145*Input!$K$145</f>
        <v>32.944169999999993</v>
      </c>
      <c r="H145" s="54">
        <v>1002</v>
      </c>
      <c r="I145" s="109">
        <v>947</v>
      </c>
      <c r="J145" s="357">
        <f t="shared" si="89"/>
        <v>-5.6454188458731876E-3</v>
      </c>
      <c r="K145" s="190">
        <f t="shared" si="90"/>
        <v>32.027253631526563</v>
      </c>
      <c r="L145" s="193">
        <v>10180007</v>
      </c>
      <c r="M145" s="194">
        <f>SUM(K152,K153,K155,K157,K158,K160,K161,K162)</f>
        <v>6808.6451320207352</v>
      </c>
      <c r="P145" s="250"/>
      <c r="Q145" s="90"/>
      <c r="R145" s="54" t="s">
        <v>647</v>
      </c>
      <c r="S145" s="209">
        <v>14050003</v>
      </c>
      <c r="T145" s="53">
        <v>519</v>
      </c>
      <c r="U145" s="54">
        <v>597</v>
      </c>
      <c r="V145" s="53">
        <v>0.86934673399999995</v>
      </c>
      <c r="W145" s="54">
        <f>$W$144</f>
        <v>671</v>
      </c>
      <c r="X145" s="214">
        <f t="shared" ref="X145:X162" si="92">W145*V145</f>
        <v>583.33165851399997</v>
      </c>
      <c r="Y145" s="54">
        <f>$Y$144</f>
        <v>225</v>
      </c>
      <c r="Z145" s="209">
        <f t="shared" si="91"/>
        <v>131249.62316565</v>
      </c>
      <c r="AA145" s="53">
        <f t="shared" ref="AA145:AA162" si="93">(Z145/1000000)*1120.55</f>
        <v>147.07176523826911</v>
      </c>
      <c r="AB145" s="184">
        <v>14040102</v>
      </c>
      <c r="AC145" s="178">
        <f>AA151</f>
        <v>915.81956942190152</v>
      </c>
      <c r="AJ145" s="116"/>
      <c r="AK145" s="162"/>
      <c r="AL145" s="54" t="s">
        <v>704</v>
      </c>
      <c r="AM145" s="209" t="s">
        <v>210</v>
      </c>
      <c r="AN145" s="209" t="s">
        <v>834</v>
      </c>
      <c r="AO145" s="209">
        <v>10180004</v>
      </c>
      <c r="AP145" s="209">
        <f>Input!S213</f>
        <v>17.952000000000002</v>
      </c>
      <c r="AQ145" s="53">
        <f>Input!T213</f>
        <v>17.952000000000002</v>
      </c>
      <c r="AR145" s="110">
        <f t="shared" si="87"/>
        <v>28.967203584000004</v>
      </c>
    </row>
    <row r="146" spans="1:44" s="69" customFormat="1" x14ac:dyDescent="0.3">
      <c r="A146" s="54" t="s">
        <v>541</v>
      </c>
      <c r="B146" s="209" t="s">
        <v>594</v>
      </c>
      <c r="C146" s="209">
        <v>10180004</v>
      </c>
      <c r="D146" s="53" t="s">
        <v>210</v>
      </c>
      <c r="E146" s="54">
        <f>Input!I146</f>
        <v>18000</v>
      </c>
      <c r="F146" s="53">
        <f t="shared" si="88"/>
        <v>20.169899999999998</v>
      </c>
      <c r="G146" s="356">
        <f>F146*Input!$K$145</f>
        <v>9.8832509999999996</v>
      </c>
      <c r="H146" s="54">
        <v>976</v>
      </c>
      <c r="I146" s="109">
        <v>967</v>
      </c>
      <c r="J146" s="357">
        <f t="shared" si="89"/>
        <v>-9.2640909597981567E-4</v>
      </c>
      <c r="K146" s="190">
        <f t="shared" si="90"/>
        <v>9.8375771951136244</v>
      </c>
      <c r="L146" s="193">
        <v>10180008</v>
      </c>
      <c r="M146" s="194">
        <f>SUM(K151,K154,K156,K159,K163)</f>
        <v>1262.2782576528607</v>
      </c>
      <c r="P146" s="250"/>
      <c r="Q146" s="90"/>
      <c r="R146" s="54" t="s">
        <v>647</v>
      </c>
      <c r="S146" s="209">
        <v>14050004</v>
      </c>
      <c r="T146" s="53">
        <v>52</v>
      </c>
      <c r="U146" s="54">
        <v>597</v>
      </c>
      <c r="V146" s="53">
        <v>8.7102178000000002E-2</v>
      </c>
      <c r="W146" s="54">
        <f>$W$144</f>
        <v>671</v>
      </c>
      <c r="X146" s="214">
        <f t="shared" si="92"/>
        <v>58.445561437999999</v>
      </c>
      <c r="Y146" s="54">
        <f>$Y$144</f>
        <v>225</v>
      </c>
      <c r="Z146" s="209">
        <f t="shared" si="91"/>
        <v>13150.251323549999</v>
      </c>
      <c r="AA146" s="53">
        <f t="shared" si="93"/>
        <v>14.735514120603952</v>
      </c>
      <c r="AB146" s="184">
        <v>14040103</v>
      </c>
      <c r="AC146" s="178">
        <f>SUM(AA148,AA153)</f>
        <v>142.63547658633024</v>
      </c>
      <c r="AJ146" s="116"/>
      <c r="AK146" s="162"/>
      <c r="AL146" s="54" t="s">
        <v>707</v>
      </c>
      <c r="AM146" s="209" t="s">
        <v>220</v>
      </c>
      <c r="AN146" s="217" t="s">
        <v>835</v>
      </c>
      <c r="AO146" s="209">
        <v>10180007</v>
      </c>
      <c r="AP146" s="209">
        <f>Input!S214</f>
        <v>12461</v>
      </c>
      <c r="AQ146" s="53">
        <f>Input!T214</f>
        <v>155.11000000000001</v>
      </c>
      <c r="AR146" s="110">
        <f t="shared" si="87"/>
        <v>250.28425512000001</v>
      </c>
    </row>
    <row r="147" spans="1:44" s="69" customFormat="1" x14ac:dyDescent="0.3">
      <c r="A147" s="54" t="s">
        <v>542</v>
      </c>
      <c r="B147" s="209" t="s">
        <v>594</v>
      </c>
      <c r="C147" s="209">
        <v>10180002</v>
      </c>
      <c r="D147" s="53" t="s">
        <v>210</v>
      </c>
      <c r="E147" s="54">
        <f>Input!I147</f>
        <v>50000</v>
      </c>
      <c r="F147" s="53">
        <f t="shared" si="88"/>
        <v>56.027500000000003</v>
      </c>
      <c r="G147" s="356">
        <f>F147*Input!$K$145</f>
        <v>27.453475000000001</v>
      </c>
      <c r="H147" s="54">
        <v>12944</v>
      </c>
      <c r="I147" s="109">
        <v>13183</v>
      </c>
      <c r="J147" s="357">
        <f t="shared" si="89"/>
        <v>1.8295760459696934E-3</v>
      </c>
      <c r="K147" s="190">
        <f t="shared" si="90"/>
        <v>27.705768316312351</v>
      </c>
      <c r="L147" s="193">
        <v>10180009</v>
      </c>
      <c r="M147" s="194">
        <f>SUM(K164,K165,K166,K167,K168,K169,K170)</f>
        <v>1788.3617209229699</v>
      </c>
      <c r="P147" s="250"/>
      <c r="Q147" s="90"/>
      <c r="R147" s="54" t="s">
        <v>511</v>
      </c>
      <c r="S147" s="209">
        <v>14040101</v>
      </c>
      <c r="T147" s="53">
        <v>384</v>
      </c>
      <c r="U147" s="54">
        <v>518</v>
      </c>
      <c r="V147" s="53">
        <v>0.741312741</v>
      </c>
      <c r="W147" s="54">
        <f>Input!K311</f>
        <v>3311</v>
      </c>
      <c r="X147" s="214">
        <f t="shared" si="92"/>
        <v>2454.4864854510001</v>
      </c>
      <c r="Y147" s="54">
        <f>Input!L311</f>
        <v>225</v>
      </c>
      <c r="Z147" s="209">
        <f t="shared" si="91"/>
        <v>552259.45922647498</v>
      </c>
      <c r="AA147" s="53">
        <f t="shared" si="93"/>
        <v>618.83433703622654</v>
      </c>
      <c r="AB147" s="184">
        <v>14040104</v>
      </c>
      <c r="AC147" s="178">
        <f>SUM(AA152,AA154)</f>
        <v>51.506663767290611</v>
      </c>
      <c r="AJ147" s="116"/>
      <c r="AK147" s="162"/>
      <c r="AL147" s="54" t="s">
        <v>707</v>
      </c>
      <c r="AM147" s="209" t="s">
        <v>220</v>
      </c>
      <c r="AN147" s="209" t="s">
        <v>836</v>
      </c>
      <c r="AO147" s="209">
        <v>10180008</v>
      </c>
      <c r="AP147" s="209">
        <f>Input!S215</f>
        <v>263</v>
      </c>
      <c r="AQ147" s="53">
        <f>Input!T215</f>
        <v>263</v>
      </c>
      <c r="AR147" s="110">
        <f t="shared" si="87"/>
        <v>424.37469599999997</v>
      </c>
    </row>
    <row r="148" spans="1:44" s="69" customFormat="1" x14ac:dyDescent="0.3">
      <c r="A148" s="54" t="s">
        <v>543</v>
      </c>
      <c r="B148" s="209" t="s">
        <v>594</v>
      </c>
      <c r="C148" s="209">
        <v>10180002</v>
      </c>
      <c r="D148" s="53" t="s">
        <v>210</v>
      </c>
      <c r="E148" s="54">
        <f>Input!I148</f>
        <v>141279</v>
      </c>
      <c r="F148" s="53">
        <f t="shared" si="88"/>
        <v>158.31018344999998</v>
      </c>
      <c r="G148" s="356">
        <f>F148*Input!$K$145</f>
        <v>77.571989890499992</v>
      </c>
      <c r="H148" s="54">
        <v>12944</v>
      </c>
      <c r="I148" s="109">
        <v>13183</v>
      </c>
      <c r="J148" s="357">
        <f t="shared" si="89"/>
        <v>1.8295760459696934E-3</v>
      </c>
      <c r="K148" s="190">
        <f t="shared" si="90"/>
        <v>78.284864839205838</v>
      </c>
      <c r="L148" s="193">
        <v>10180010</v>
      </c>
      <c r="M148" s="194">
        <f>SUM(K171,K172,K173,K174,K175)</f>
        <v>2001.0182384043235</v>
      </c>
      <c r="P148" s="250"/>
      <c r="Q148" s="90"/>
      <c r="R148" s="54" t="s">
        <v>511</v>
      </c>
      <c r="S148" s="209">
        <v>14040103</v>
      </c>
      <c r="T148" s="53">
        <v>18</v>
      </c>
      <c r="U148" s="54">
        <v>518</v>
      </c>
      <c r="V148" s="53">
        <v>3.4749034999999998E-2</v>
      </c>
      <c r="W148" s="54">
        <f>$W$147</f>
        <v>3311</v>
      </c>
      <c r="X148" s="214">
        <f t="shared" si="92"/>
        <v>115.05405488499999</v>
      </c>
      <c r="Y148" s="54">
        <f>$Y$147</f>
        <v>225</v>
      </c>
      <c r="Z148" s="209">
        <f t="shared" si="91"/>
        <v>25887.162349124996</v>
      </c>
      <c r="AA148" s="53">
        <f t="shared" si="93"/>
        <v>29.007859770312013</v>
      </c>
      <c r="AB148" s="184">
        <v>14040105</v>
      </c>
      <c r="AC148" s="178">
        <f>AA155</f>
        <v>331.3886852765458</v>
      </c>
      <c r="AJ148" s="116"/>
      <c r="AK148" s="162"/>
      <c r="AL148" s="54" t="s">
        <v>707</v>
      </c>
      <c r="AM148" s="209" t="s">
        <v>220</v>
      </c>
      <c r="AN148" s="209" t="s">
        <v>837</v>
      </c>
      <c r="AO148" s="209">
        <v>10180007</v>
      </c>
      <c r="AP148" s="209">
        <f>Input!S216</f>
        <v>65</v>
      </c>
      <c r="AQ148" s="53">
        <f>Input!T216</f>
        <v>65</v>
      </c>
      <c r="AR148" s="110">
        <f t="shared" si="87"/>
        <v>104.88347999999999</v>
      </c>
    </row>
    <row r="149" spans="1:44" s="69" customFormat="1" x14ac:dyDescent="0.3">
      <c r="A149" s="54" t="s">
        <v>544</v>
      </c>
      <c r="B149" s="209" t="s">
        <v>594</v>
      </c>
      <c r="C149" s="209">
        <v>10180002</v>
      </c>
      <c r="D149" s="53" t="s">
        <v>210</v>
      </c>
      <c r="E149" s="54">
        <f>Input!I149</f>
        <v>500000</v>
      </c>
      <c r="F149" s="53">
        <f t="shared" si="88"/>
        <v>560.27499999999998</v>
      </c>
      <c r="G149" s="356">
        <f>F149*Input!$K$145</f>
        <v>274.53474999999997</v>
      </c>
      <c r="H149" s="54">
        <v>12944</v>
      </c>
      <c r="I149" s="109">
        <v>13183</v>
      </c>
      <c r="J149" s="357">
        <f t="shared" si="89"/>
        <v>1.8295760459696934E-3</v>
      </c>
      <c r="K149" s="190">
        <f t="shared" si="90"/>
        <v>277.05768316312344</v>
      </c>
      <c r="L149" s="193">
        <v>10180011</v>
      </c>
      <c r="M149" s="194">
        <f>SUM(K176,K177,K178)</f>
        <v>55.342611915743255</v>
      </c>
      <c r="P149" s="250"/>
      <c r="Q149" s="90"/>
      <c r="R149" s="54" t="s">
        <v>511</v>
      </c>
      <c r="S149" s="209">
        <v>14040107</v>
      </c>
      <c r="T149" s="53">
        <v>116</v>
      </c>
      <c r="U149" s="54">
        <v>518</v>
      </c>
      <c r="V149" s="53">
        <v>0.22393822399999999</v>
      </c>
      <c r="W149" s="54">
        <f>$W$147</f>
        <v>3311</v>
      </c>
      <c r="X149" s="214">
        <f t="shared" si="92"/>
        <v>741.45945966399995</v>
      </c>
      <c r="Y149" s="54">
        <f>$Y$147</f>
        <v>225</v>
      </c>
      <c r="Z149" s="209">
        <f t="shared" si="91"/>
        <v>166828.3784244</v>
      </c>
      <c r="AA149" s="53">
        <f t="shared" si="93"/>
        <v>186.9395394434614</v>
      </c>
      <c r="AB149" s="184">
        <v>14040106</v>
      </c>
      <c r="AC149" s="178">
        <f>SUM(AA156,AA160)</f>
        <v>67.598181273168848</v>
      </c>
      <c r="AJ149" s="116"/>
      <c r="AK149" s="162"/>
      <c r="AL149" s="54" t="s">
        <v>707</v>
      </c>
      <c r="AM149" s="209" t="s">
        <v>220</v>
      </c>
      <c r="AN149" s="209" t="s">
        <v>838</v>
      </c>
      <c r="AO149" s="209">
        <v>10180007</v>
      </c>
      <c r="AP149" s="209">
        <f>Input!S217</f>
        <v>3365</v>
      </c>
      <c r="AQ149" s="53">
        <f>Input!T217</f>
        <v>0</v>
      </c>
      <c r="AR149" s="110">
        <f t="shared" si="87"/>
        <v>0</v>
      </c>
    </row>
    <row r="150" spans="1:44" s="69" customFormat="1" x14ac:dyDescent="0.3">
      <c r="A150" s="54" t="s">
        <v>545</v>
      </c>
      <c r="B150" s="209" t="s">
        <v>594</v>
      </c>
      <c r="C150" s="209">
        <v>10180002</v>
      </c>
      <c r="D150" s="53" t="s">
        <v>546</v>
      </c>
      <c r="E150" s="54">
        <f>Input!I150</f>
        <v>2251000</v>
      </c>
      <c r="F150" s="53">
        <f t="shared" si="88"/>
        <v>2522.3580499999998</v>
      </c>
      <c r="G150" s="356">
        <f>F150*Input!$K$145</f>
        <v>1235.9554444999999</v>
      </c>
      <c r="H150" s="54">
        <v>12944</v>
      </c>
      <c r="I150" s="109">
        <v>13183</v>
      </c>
      <c r="J150" s="357">
        <f t="shared" si="89"/>
        <v>1.8295760459696934E-3</v>
      </c>
      <c r="K150" s="190">
        <f t="shared" si="90"/>
        <v>1247.3136896003818</v>
      </c>
      <c r="L150" s="193">
        <v>10180012</v>
      </c>
      <c r="M150" s="194">
        <f>SUM(K179,K180)</f>
        <v>61.82239229900425</v>
      </c>
      <c r="P150" s="250"/>
      <c r="Q150" s="90"/>
      <c r="R150" s="54" t="s">
        <v>650</v>
      </c>
      <c r="S150" s="209">
        <v>14040101</v>
      </c>
      <c r="T150" s="53">
        <v>3078</v>
      </c>
      <c r="U150" s="54">
        <v>6931</v>
      </c>
      <c r="V150" s="53">
        <v>0.444091762</v>
      </c>
      <c r="W150" s="54">
        <f>Input!K312</f>
        <v>6541</v>
      </c>
      <c r="X150" s="214">
        <f t="shared" si="92"/>
        <v>2904.8042152419998</v>
      </c>
      <c r="Y150" s="54">
        <f>Input!L312</f>
        <v>225</v>
      </c>
      <c r="Z150" s="209">
        <f t="shared" si="91"/>
        <v>653580.94842944993</v>
      </c>
      <c r="AA150" s="53">
        <f t="shared" si="93"/>
        <v>732.37013176262008</v>
      </c>
      <c r="AB150" s="184">
        <v>14040107</v>
      </c>
      <c r="AC150" s="178">
        <f>SUM(AA149,AA157,AA161)</f>
        <v>759.37847514137434</v>
      </c>
      <c r="AJ150" s="116"/>
      <c r="AK150" s="162"/>
      <c r="AL150" s="54" t="s">
        <v>707</v>
      </c>
      <c r="AM150" s="209" t="s">
        <v>220</v>
      </c>
      <c r="AN150" s="766" t="s">
        <v>839</v>
      </c>
      <c r="AO150" s="209">
        <v>10180007</v>
      </c>
      <c r="AP150" s="209">
        <f>Input!S218</f>
        <v>750</v>
      </c>
      <c r="AQ150" s="53">
        <f>Input!T218</f>
        <v>750</v>
      </c>
      <c r="AR150" s="110">
        <f t="shared" si="87"/>
        <v>1210.194</v>
      </c>
    </row>
    <row r="151" spans="1:44" s="69" customFormat="1" x14ac:dyDescent="0.3">
      <c r="A151" s="54" t="s">
        <v>547</v>
      </c>
      <c r="B151" s="209" t="s">
        <v>595</v>
      </c>
      <c r="C151" s="209">
        <v>10180008</v>
      </c>
      <c r="D151" s="53" t="s">
        <v>220</v>
      </c>
      <c r="E151" s="54">
        <f>Input!I151</f>
        <v>484800</v>
      </c>
      <c r="F151" s="53">
        <f t="shared" si="88"/>
        <v>543.24263999999994</v>
      </c>
      <c r="G151" s="356">
        <f>F151*Input!$K$146</f>
        <v>271.62131999999997</v>
      </c>
      <c r="H151" s="54">
        <v>9888</v>
      </c>
      <c r="I151" s="109">
        <v>11214</v>
      </c>
      <c r="J151" s="357">
        <f t="shared" si="89"/>
        <v>1.2584109698614584E-2</v>
      </c>
      <c r="K151" s="190">
        <f t="shared" si="90"/>
        <v>289.26101277106471</v>
      </c>
      <c r="L151" s="193">
        <v>10180013</v>
      </c>
      <c r="M151" s="194">
        <v>0</v>
      </c>
      <c r="P151" s="250"/>
      <c r="Q151" s="90"/>
      <c r="R151" s="54" t="s">
        <v>650</v>
      </c>
      <c r="S151" s="209">
        <v>14040102</v>
      </c>
      <c r="T151" s="53">
        <v>3849</v>
      </c>
      <c r="U151" s="54">
        <v>6931</v>
      </c>
      <c r="V151" s="53">
        <v>0.55533112100000004</v>
      </c>
      <c r="W151" s="54">
        <f>$W$150</f>
        <v>6541</v>
      </c>
      <c r="X151" s="214">
        <f t="shared" si="92"/>
        <v>3632.4208624610001</v>
      </c>
      <c r="Y151" s="54">
        <f>$Y$150</f>
        <v>225</v>
      </c>
      <c r="Z151" s="209">
        <f t="shared" si="91"/>
        <v>817294.69405372499</v>
      </c>
      <c r="AA151" s="53">
        <f t="shared" si="93"/>
        <v>915.81956942190152</v>
      </c>
      <c r="AB151" s="184">
        <v>14040108</v>
      </c>
      <c r="AC151" s="178">
        <f>AA162</f>
        <v>10.586263021588801</v>
      </c>
      <c r="AJ151" s="116"/>
      <c r="AK151" s="162"/>
      <c r="AL151" s="54" t="s">
        <v>707</v>
      </c>
      <c r="AM151" s="209" t="s">
        <v>220</v>
      </c>
      <c r="AN151" s="766"/>
      <c r="AO151" s="209">
        <v>10180007</v>
      </c>
      <c r="AP151" s="209">
        <f>Input!S219</f>
        <v>300</v>
      </c>
      <c r="AQ151" s="53">
        <f>Input!T219</f>
        <v>300</v>
      </c>
      <c r="AR151" s="110">
        <f t="shared" si="87"/>
        <v>484.07759999999996</v>
      </c>
    </row>
    <row r="152" spans="1:44" s="69" customFormat="1" x14ac:dyDescent="0.3">
      <c r="A152" s="54" t="s">
        <v>548</v>
      </c>
      <c r="B152" s="209" t="s">
        <v>596</v>
      </c>
      <c r="C152" s="209">
        <v>10180007</v>
      </c>
      <c r="D152" s="53" t="s">
        <v>220</v>
      </c>
      <c r="E152" s="54">
        <f>Input!I152</f>
        <v>35030</v>
      </c>
      <c r="F152" s="53">
        <f t="shared" si="88"/>
        <v>39.252866499999996</v>
      </c>
      <c r="G152" s="356">
        <f>F152*Input!$K$146</f>
        <v>19.626433249999998</v>
      </c>
      <c r="H152" s="54">
        <v>69739</v>
      </c>
      <c r="I152" s="109">
        <v>79043</v>
      </c>
      <c r="J152" s="357">
        <f t="shared" si="89"/>
        <v>1.2523230601353741E-2</v>
      </c>
      <c r="K152" s="190">
        <f t="shared" si="90"/>
        <v>20.894656279153569</v>
      </c>
      <c r="L152" s="193">
        <v>10190007</v>
      </c>
      <c r="M152" s="194">
        <v>0</v>
      </c>
      <c r="P152" s="250"/>
      <c r="Q152" s="90"/>
      <c r="R152" s="54" t="s">
        <v>650</v>
      </c>
      <c r="S152" s="209">
        <v>14040104</v>
      </c>
      <c r="T152" s="53">
        <v>4</v>
      </c>
      <c r="U152" s="54">
        <v>6931</v>
      </c>
      <c r="V152" s="53">
        <v>5.7711700000000004E-4</v>
      </c>
      <c r="W152" s="54">
        <f>$W$150</f>
        <v>6541</v>
      </c>
      <c r="X152" s="214">
        <f t="shared" si="92"/>
        <v>3.7749222970000003</v>
      </c>
      <c r="Y152" s="54">
        <f>$Y$150</f>
        <v>225</v>
      </c>
      <c r="Z152" s="209">
        <f t="shared" si="91"/>
        <v>849.35751682500006</v>
      </c>
      <c r="AA152" s="53">
        <f t="shared" si="93"/>
        <v>0.95174756547825379</v>
      </c>
      <c r="AB152" s="184">
        <v>14040109</v>
      </c>
      <c r="AC152" s="178">
        <f>AA158</f>
        <v>0.12094449504236998</v>
      </c>
      <c r="AJ152" s="116"/>
      <c r="AK152" s="162"/>
      <c r="AL152" s="54" t="s">
        <v>707</v>
      </c>
      <c r="AM152" s="209" t="s">
        <v>220</v>
      </c>
      <c r="AN152" s="766"/>
      <c r="AO152" s="209">
        <v>10180007</v>
      </c>
      <c r="AP152" s="209">
        <f>Input!S220</f>
        <v>300</v>
      </c>
      <c r="AQ152" s="53">
        <f>Input!T220</f>
        <v>300</v>
      </c>
      <c r="AR152" s="110">
        <f t="shared" si="87"/>
        <v>484.07759999999996</v>
      </c>
    </row>
    <row r="153" spans="1:44" s="69" customFormat="1" x14ac:dyDescent="0.3">
      <c r="A153" s="54" t="s">
        <v>549</v>
      </c>
      <c r="B153" s="209" t="s">
        <v>596</v>
      </c>
      <c r="C153" s="209">
        <v>10180007</v>
      </c>
      <c r="D153" s="53" t="s">
        <v>220</v>
      </c>
      <c r="E153" s="54">
        <f>Input!I153</f>
        <v>11300</v>
      </c>
      <c r="F153" s="53">
        <f t="shared" si="88"/>
        <v>12.662214999999998</v>
      </c>
      <c r="G153" s="356">
        <f>F153*Input!$K$146</f>
        <v>6.331107499999999</v>
      </c>
      <c r="H153" s="57">
        <v>69739</v>
      </c>
      <c r="I153" s="109">
        <v>79043</v>
      </c>
      <c r="J153" s="357">
        <f t="shared" si="89"/>
        <v>1.2523230601353741E-2</v>
      </c>
      <c r="K153" s="190">
        <f t="shared" si="90"/>
        <v>6.7402117029527631</v>
      </c>
      <c r="L153" s="193">
        <v>10190008</v>
      </c>
      <c r="M153" s="178">
        <v>0</v>
      </c>
      <c r="P153" s="118"/>
      <c r="Q153" s="90"/>
      <c r="R153" s="54" t="s">
        <v>649</v>
      </c>
      <c r="S153" s="209">
        <v>14040103</v>
      </c>
      <c r="T153" s="53">
        <v>1879</v>
      </c>
      <c r="U153" s="54">
        <v>9460</v>
      </c>
      <c r="V153" s="53">
        <v>0.19862579299999999</v>
      </c>
      <c r="W153" s="54">
        <f>Input!K313</f>
        <v>2269</v>
      </c>
      <c r="X153" s="214">
        <f t="shared" si="92"/>
        <v>450.68192431699998</v>
      </c>
      <c r="Y153" s="54">
        <f>Input!L313</f>
        <v>225</v>
      </c>
      <c r="Z153" s="209">
        <f t="shared" si="91"/>
        <v>101403.43297132499</v>
      </c>
      <c r="AA153" s="53">
        <f t="shared" si="93"/>
        <v>113.62761681601822</v>
      </c>
      <c r="AB153" s="184">
        <v>14040200</v>
      </c>
      <c r="AC153" s="178">
        <f>SUM(AA144,AA159)</f>
        <v>23.090578028212555</v>
      </c>
      <c r="AJ153" s="116"/>
      <c r="AK153" s="162"/>
      <c r="AL153" s="54" t="s">
        <v>707</v>
      </c>
      <c r="AM153" s="209" t="s">
        <v>220</v>
      </c>
      <c r="AN153" s="766"/>
      <c r="AO153" s="209">
        <v>10180007</v>
      </c>
      <c r="AP153" s="209">
        <f>Input!S221</f>
        <v>275</v>
      </c>
      <c r="AQ153" s="53">
        <f>Input!T221</f>
        <v>275</v>
      </c>
      <c r="AR153" s="110">
        <f t="shared" si="87"/>
        <v>443.73779999999999</v>
      </c>
    </row>
    <row r="154" spans="1:44" s="69" customFormat="1" x14ac:dyDescent="0.3">
      <c r="A154" s="54" t="s">
        <v>550</v>
      </c>
      <c r="B154" s="209" t="s">
        <v>595</v>
      </c>
      <c r="C154" s="209">
        <v>10180008</v>
      </c>
      <c r="D154" s="53" t="s">
        <v>220</v>
      </c>
      <c r="E154" s="54">
        <f>Input!I154</f>
        <v>23500</v>
      </c>
      <c r="F154" s="53">
        <f t="shared" si="88"/>
        <v>26.332924999999999</v>
      </c>
      <c r="G154" s="356">
        <f>F154*Input!$K$146</f>
        <v>13.1664625</v>
      </c>
      <c r="H154" s="57">
        <v>9888</v>
      </c>
      <c r="I154" s="109">
        <v>11214</v>
      </c>
      <c r="J154" s="357">
        <f t="shared" si="89"/>
        <v>1.2584109698614584E-2</v>
      </c>
      <c r="K154" s="190">
        <f t="shared" si="90"/>
        <v>14.021521864934037</v>
      </c>
      <c r="L154" s="193">
        <v>10190009</v>
      </c>
      <c r="M154" s="195">
        <f>SUM(K181,K182,K184,K187,K188,K189,K190,K191,K192,K193)</f>
        <v>10077.72629478429</v>
      </c>
      <c r="P154" s="191"/>
      <c r="Q154" s="88"/>
      <c r="R154" s="54" t="s">
        <v>649</v>
      </c>
      <c r="S154" s="209">
        <v>14040104</v>
      </c>
      <c r="T154" s="53">
        <v>836</v>
      </c>
      <c r="U154" s="54">
        <v>9460</v>
      </c>
      <c r="V154" s="53">
        <v>8.8372092999999999E-2</v>
      </c>
      <c r="W154" s="54">
        <f>$W$153</f>
        <v>2269</v>
      </c>
      <c r="X154" s="214">
        <f t="shared" si="92"/>
        <v>200.51627901699999</v>
      </c>
      <c r="Y154" s="54">
        <f>$Y$153</f>
        <v>225</v>
      </c>
      <c r="Z154" s="209">
        <f t="shared" si="91"/>
        <v>45116.162778824997</v>
      </c>
      <c r="AA154" s="53">
        <f t="shared" si="93"/>
        <v>50.554916201812354</v>
      </c>
      <c r="AB154" s="184">
        <v>14050003</v>
      </c>
      <c r="AC154" s="178">
        <f>AA145</f>
        <v>147.07176523826911</v>
      </c>
      <c r="AJ154" s="116"/>
      <c r="AK154" s="162"/>
      <c r="AL154" s="54" t="s">
        <v>707</v>
      </c>
      <c r="AM154" s="209" t="s">
        <v>220</v>
      </c>
      <c r="AN154" s="766"/>
      <c r="AO154" s="209">
        <v>10180007</v>
      </c>
      <c r="AP154" s="209">
        <f>Input!S222</f>
        <v>175</v>
      </c>
      <c r="AQ154" s="53">
        <f>Input!T222</f>
        <v>175</v>
      </c>
      <c r="AR154" s="110">
        <f t="shared" si="87"/>
        <v>282.37860000000001</v>
      </c>
    </row>
    <row r="155" spans="1:44" s="69" customFormat="1" ht="15" thickBot="1" x14ac:dyDescent="0.35">
      <c r="A155" s="54" t="s">
        <v>551</v>
      </c>
      <c r="B155" s="209" t="s">
        <v>597</v>
      </c>
      <c r="C155" s="209">
        <v>10180007</v>
      </c>
      <c r="D155" s="53" t="s">
        <v>220</v>
      </c>
      <c r="E155" s="54">
        <f>Input!I155</f>
        <v>600000</v>
      </c>
      <c r="F155" s="53">
        <f t="shared" si="88"/>
        <v>672.32999999999993</v>
      </c>
      <c r="G155" s="356">
        <f>F155*Input!K140</f>
        <v>309.27179999999998</v>
      </c>
      <c r="H155" s="57">
        <v>69739</v>
      </c>
      <c r="I155" s="109">
        <v>79043</v>
      </c>
      <c r="J155" s="357">
        <f t="shared" si="89"/>
        <v>1.2523230601353741E-2</v>
      </c>
      <c r="K155" s="190">
        <f t="shared" si="90"/>
        <v>329.2563592946837</v>
      </c>
      <c r="L155" s="193">
        <v>10190015</v>
      </c>
      <c r="M155" s="195">
        <f>SUM(K183,K185)</f>
        <v>218.52214193477019</v>
      </c>
      <c r="P155" s="191"/>
      <c r="Q155" s="88"/>
      <c r="R155" s="54" t="s">
        <v>649</v>
      </c>
      <c r="S155" s="209">
        <v>14040105</v>
      </c>
      <c r="T155" s="53">
        <v>5480</v>
      </c>
      <c r="U155" s="54">
        <v>9460</v>
      </c>
      <c r="V155" s="53">
        <v>0.57928118399999995</v>
      </c>
      <c r="W155" s="54">
        <f t="shared" ref="W155:W159" si="94">$W$153</f>
        <v>2269</v>
      </c>
      <c r="X155" s="214">
        <f t="shared" si="92"/>
        <v>1314.3890064959999</v>
      </c>
      <c r="Y155" s="54">
        <f t="shared" ref="Y155:Y159" si="95">$Y$153</f>
        <v>225</v>
      </c>
      <c r="Z155" s="209">
        <f t="shared" si="91"/>
        <v>295737.52646159998</v>
      </c>
      <c r="AA155" s="53">
        <f t="shared" si="93"/>
        <v>331.3886852765458</v>
      </c>
      <c r="AB155" s="185">
        <v>14050004</v>
      </c>
      <c r="AC155" s="179">
        <f>AA146</f>
        <v>14.735514120603952</v>
      </c>
      <c r="AJ155" s="116"/>
      <c r="AK155" s="162"/>
      <c r="AL155" s="54" t="s">
        <v>707</v>
      </c>
      <c r="AM155" s="209" t="s">
        <v>220</v>
      </c>
      <c r="AN155" s="766"/>
      <c r="AO155" s="209">
        <v>10180007</v>
      </c>
      <c r="AP155" s="209">
        <f>Input!S223</f>
        <v>175</v>
      </c>
      <c r="AQ155" s="53">
        <f>Input!T223</f>
        <v>175</v>
      </c>
      <c r="AR155" s="110">
        <f t="shared" si="87"/>
        <v>282.37860000000001</v>
      </c>
    </row>
    <row r="156" spans="1:44" s="69" customFormat="1" ht="15" thickTop="1" x14ac:dyDescent="0.3">
      <c r="A156" s="54" t="s">
        <v>552</v>
      </c>
      <c r="B156" s="209" t="s">
        <v>595</v>
      </c>
      <c r="C156" s="209">
        <v>10180008</v>
      </c>
      <c r="D156" s="53" t="s">
        <v>220</v>
      </c>
      <c r="E156" s="54">
        <f>Input!I156</f>
        <v>95587</v>
      </c>
      <c r="F156" s="53">
        <f t="shared" si="88"/>
        <v>107.11001285</v>
      </c>
      <c r="G156" s="356">
        <f>F156*Input!$K$146</f>
        <v>53.555006425000002</v>
      </c>
      <c r="H156" s="57">
        <v>9888</v>
      </c>
      <c r="I156" s="109">
        <v>11214</v>
      </c>
      <c r="J156" s="357">
        <f t="shared" si="89"/>
        <v>1.2584109698614584E-2</v>
      </c>
      <c r="K156" s="190">
        <f t="shared" si="90"/>
        <v>57.032987680997863</v>
      </c>
      <c r="L156" s="193">
        <v>10190016</v>
      </c>
      <c r="M156" s="195">
        <f>K186</f>
        <v>9.0527108614930292</v>
      </c>
      <c r="P156" s="191"/>
      <c r="Q156" s="88"/>
      <c r="R156" s="54" t="s">
        <v>649</v>
      </c>
      <c r="S156" s="209">
        <v>14040106</v>
      </c>
      <c r="T156" s="53">
        <v>886</v>
      </c>
      <c r="U156" s="54">
        <v>9460</v>
      </c>
      <c r="V156" s="53">
        <v>9.3657505000000002E-2</v>
      </c>
      <c r="W156" s="54">
        <f t="shared" si="94"/>
        <v>2269</v>
      </c>
      <c r="X156" s="214">
        <f t="shared" si="92"/>
        <v>212.508878845</v>
      </c>
      <c r="Y156" s="54">
        <f t="shared" si="95"/>
        <v>225</v>
      </c>
      <c r="Z156" s="209">
        <f t="shared" si="91"/>
        <v>47814.497740125</v>
      </c>
      <c r="AA156" s="53">
        <f t="shared" si="93"/>
        <v>53.578535442697067</v>
      </c>
      <c r="AJ156" s="116"/>
      <c r="AK156" s="162"/>
      <c r="AL156" s="54" t="s">
        <v>707</v>
      </c>
      <c r="AM156" s="209" t="s">
        <v>220</v>
      </c>
      <c r="AN156" s="766"/>
      <c r="AO156" s="209">
        <v>10180008</v>
      </c>
      <c r="AP156" s="209">
        <f>Input!S224</f>
        <v>175</v>
      </c>
      <c r="AQ156" s="53">
        <f>Input!T224</f>
        <v>175</v>
      </c>
      <c r="AR156" s="110">
        <f t="shared" si="87"/>
        <v>282.37860000000001</v>
      </c>
    </row>
    <row r="157" spans="1:44" s="69" customFormat="1" ht="15" thickBot="1" x14ac:dyDescent="0.35">
      <c r="A157" s="54" t="s">
        <v>553</v>
      </c>
      <c r="B157" s="209" t="s">
        <v>596</v>
      </c>
      <c r="C157" s="209">
        <v>10180007</v>
      </c>
      <c r="D157" s="53" t="s">
        <v>220</v>
      </c>
      <c r="E157" s="54">
        <f>Input!I157</f>
        <v>28250</v>
      </c>
      <c r="F157" s="53">
        <f t="shared" si="88"/>
        <v>31.655537500000001</v>
      </c>
      <c r="G157" s="356">
        <f>F157*Input!$K$146</f>
        <v>15.827768750000001</v>
      </c>
      <c r="H157" s="57">
        <v>69739</v>
      </c>
      <c r="I157" s="109">
        <v>79043</v>
      </c>
      <c r="J157" s="357">
        <f t="shared" si="89"/>
        <v>1.2523230601353741E-2</v>
      </c>
      <c r="K157" s="190">
        <f t="shared" si="90"/>
        <v>16.850529257381911</v>
      </c>
      <c r="L157" s="196">
        <v>10190017</v>
      </c>
      <c r="M157" s="179">
        <v>0</v>
      </c>
      <c r="P157" s="118"/>
      <c r="Q157" s="88"/>
      <c r="R157" s="54" t="s">
        <v>649</v>
      </c>
      <c r="S157" s="209">
        <v>14040107</v>
      </c>
      <c r="T157" s="53">
        <v>117</v>
      </c>
      <c r="U157" s="54">
        <v>9460</v>
      </c>
      <c r="V157" s="53">
        <v>1.2367865E-2</v>
      </c>
      <c r="W157" s="54">
        <f t="shared" si="94"/>
        <v>2269</v>
      </c>
      <c r="X157" s="214">
        <f t="shared" si="92"/>
        <v>28.062685685000002</v>
      </c>
      <c r="Y157" s="54">
        <f t="shared" si="95"/>
        <v>225</v>
      </c>
      <c r="Z157" s="209">
        <f t="shared" si="91"/>
        <v>6314.1042791250002</v>
      </c>
      <c r="AA157" s="53">
        <f t="shared" si="93"/>
        <v>7.0752695499735188</v>
      </c>
      <c r="AJ157" s="116"/>
      <c r="AK157" s="162"/>
      <c r="AL157" s="54" t="s">
        <v>707</v>
      </c>
      <c r="AM157" s="209" t="s">
        <v>220</v>
      </c>
      <c r="AN157" s="766"/>
      <c r="AO157" s="209">
        <v>10180008</v>
      </c>
      <c r="AP157" s="209">
        <f>Input!S225</f>
        <v>150</v>
      </c>
      <c r="AQ157" s="53">
        <f>Input!T225</f>
        <v>150</v>
      </c>
      <c r="AR157" s="110">
        <f t="shared" si="87"/>
        <v>242.03879999999998</v>
      </c>
    </row>
    <row r="158" spans="1:44" s="69" customFormat="1" ht="15" thickTop="1" x14ac:dyDescent="0.3">
      <c r="A158" s="54" t="s">
        <v>554</v>
      </c>
      <c r="B158" s="209" t="s">
        <v>597</v>
      </c>
      <c r="C158" s="209">
        <v>10180007</v>
      </c>
      <c r="D158" s="53" t="s">
        <v>220</v>
      </c>
      <c r="E158" s="54">
        <f>Input!I158</f>
        <v>70349</v>
      </c>
      <c r="F158" s="53">
        <f t="shared" si="88"/>
        <v>78.829571949999988</v>
      </c>
      <c r="G158" s="356">
        <f>F158*Input!$K$146</f>
        <v>39.414785974999994</v>
      </c>
      <c r="H158" s="57">
        <v>69739</v>
      </c>
      <c r="I158" s="109">
        <v>79043</v>
      </c>
      <c r="J158" s="357">
        <f t="shared" si="89"/>
        <v>1.2523230601353741E-2</v>
      </c>
      <c r="K158" s="190">
        <f t="shared" si="90"/>
        <v>41.961694963807432</v>
      </c>
      <c r="L158" s="191"/>
      <c r="M158" s="94"/>
      <c r="P158" s="118"/>
      <c r="Q158" s="88"/>
      <c r="R158" s="54" t="s">
        <v>649</v>
      </c>
      <c r="S158" s="209">
        <v>14040109</v>
      </c>
      <c r="T158" s="53">
        <v>2</v>
      </c>
      <c r="U158" s="54">
        <v>9460</v>
      </c>
      <c r="V158" s="53">
        <v>2.11416E-4</v>
      </c>
      <c r="W158" s="54">
        <f t="shared" si="94"/>
        <v>2269</v>
      </c>
      <c r="X158" s="214">
        <f t="shared" si="92"/>
        <v>0.47970290399999999</v>
      </c>
      <c r="Y158" s="54">
        <f t="shared" si="95"/>
        <v>225</v>
      </c>
      <c r="Z158" s="209">
        <f t="shared" si="91"/>
        <v>107.93315339999999</v>
      </c>
      <c r="AA158" s="53">
        <f t="shared" si="93"/>
        <v>0.12094449504236998</v>
      </c>
      <c r="AJ158" s="116"/>
      <c r="AK158" s="162"/>
      <c r="AL158" s="54" t="s">
        <v>707</v>
      </c>
      <c r="AM158" s="209" t="s">
        <v>220</v>
      </c>
      <c r="AN158" s="766"/>
      <c r="AO158" s="209">
        <v>10180007</v>
      </c>
      <c r="AP158" s="209">
        <f>Input!S226</f>
        <v>121</v>
      </c>
      <c r="AQ158" s="53">
        <f>Input!T226</f>
        <v>121</v>
      </c>
      <c r="AR158" s="110">
        <f t="shared" si="87"/>
        <v>195.244632</v>
      </c>
    </row>
    <row r="159" spans="1:44" s="69" customFormat="1" ht="29.4" customHeight="1" x14ac:dyDescent="0.3">
      <c r="A159" s="54" t="s">
        <v>555</v>
      </c>
      <c r="B159" s="209" t="s">
        <v>597</v>
      </c>
      <c r="C159" s="209">
        <v>10180008</v>
      </c>
      <c r="D159" s="53" t="s">
        <v>220</v>
      </c>
      <c r="E159" s="54">
        <f>Input!I159</f>
        <v>22600</v>
      </c>
      <c r="F159" s="53">
        <f t="shared" si="88"/>
        <v>25.324429999999996</v>
      </c>
      <c r="G159" s="356">
        <f>F159*Input!$K$146</f>
        <v>12.662214999999998</v>
      </c>
      <c r="H159" s="57">
        <v>9888</v>
      </c>
      <c r="I159" s="109">
        <v>11214</v>
      </c>
      <c r="J159" s="357">
        <f t="shared" si="89"/>
        <v>1.2584109698614584E-2</v>
      </c>
      <c r="K159" s="190">
        <f t="shared" si="90"/>
        <v>13.484527410532305</v>
      </c>
      <c r="N159" s="191"/>
      <c r="O159" s="94"/>
      <c r="P159" s="118"/>
      <c r="Q159" s="88"/>
      <c r="R159" s="54" t="s">
        <v>649</v>
      </c>
      <c r="S159" s="209">
        <v>14040200</v>
      </c>
      <c r="T159" s="53">
        <v>260</v>
      </c>
      <c r="U159" s="54">
        <v>9460</v>
      </c>
      <c r="V159" s="53">
        <v>2.7484143999999999E-2</v>
      </c>
      <c r="W159" s="54">
        <f t="shared" si="94"/>
        <v>2269</v>
      </c>
      <c r="X159" s="214">
        <f t="shared" si="92"/>
        <v>62.361522735999998</v>
      </c>
      <c r="Y159" s="54">
        <f t="shared" si="95"/>
        <v>225</v>
      </c>
      <c r="Z159" s="209">
        <f t="shared" si="91"/>
        <v>14031.342615599999</v>
      </c>
      <c r="AA159" s="53">
        <f t="shared" si="93"/>
        <v>15.722820967910577</v>
      </c>
      <c r="AJ159" s="116"/>
      <c r="AK159" s="162"/>
      <c r="AL159" s="54" t="s">
        <v>707</v>
      </c>
      <c r="AM159" s="209" t="s">
        <v>220</v>
      </c>
      <c r="AN159" s="766"/>
      <c r="AO159" s="209">
        <v>10180007</v>
      </c>
      <c r="AP159" s="209">
        <f>Input!S227</f>
        <v>114</v>
      </c>
      <c r="AQ159" s="53">
        <f>Input!T227</f>
        <v>114</v>
      </c>
      <c r="AR159" s="110">
        <f t="shared" si="87"/>
        <v>183.949488</v>
      </c>
    </row>
    <row r="160" spans="1:44" s="69" customFormat="1" x14ac:dyDescent="0.3">
      <c r="A160" s="54" t="s">
        <v>556</v>
      </c>
      <c r="B160" s="209" t="s">
        <v>596</v>
      </c>
      <c r="C160" s="209">
        <v>10180007</v>
      </c>
      <c r="D160" s="53" t="s">
        <v>220</v>
      </c>
      <c r="E160" s="54">
        <f>Input!I160</f>
        <v>67800</v>
      </c>
      <c r="F160" s="53">
        <f t="shared" si="88"/>
        <v>75.973289999999992</v>
      </c>
      <c r="G160" s="356">
        <f>F160*Input!$K$146</f>
        <v>37.986644999999996</v>
      </c>
      <c r="H160" s="57">
        <v>69739</v>
      </c>
      <c r="I160" s="109">
        <v>79043</v>
      </c>
      <c r="J160" s="357">
        <f t="shared" si="89"/>
        <v>1.2523230601353741E-2</v>
      </c>
      <c r="K160" s="190">
        <f t="shared" si="90"/>
        <v>40.441270217716578</v>
      </c>
      <c r="N160" s="191"/>
      <c r="O160" s="94"/>
      <c r="P160" s="118"/>
      <c r="Q160" s="88"/>
      <c r="R160" s="54" t="s">
        <v>648</v>
      </c>
      <c r="S160" s="209">
        <v>14040106</v>
      </c>
      <c r="T160" s="53">
        <v>49</v>
      </c>
      <c r="U160" s="54">
        <v>2062</v>
      </c>
      <c r="V160" s="53">
        <v>2.3763336999999999E-2</v>
      </c>
      <c r="W160" s="54">
        <f>Input!K314</f>
        <v>2340</v>
      </c>
      <c r="X160" s="214">
        <f t="shared" si="92"/>
        <v>55.606208580000001</v>
      </c>
      <c r="Y160" s="54">
        <f>Input!L314</f>
        <v>225</v>
      </c>
      <c r="Z160" s="209">
        <f t="shared" si="91"/>
        <v>12511.396930500001</v>
      </c>
      <c r="AA160" s="53">
        <f t="shared" si="93"/>
        <v>14.019645830471775</v>
      </c>
      <c r="AJ160" s="116"/>
      <c r="AK160" s="162"/>
      <c r="AL160" s="54" t="s">
        <v>707</v>
      </c>
      <c r="AM160" s="209" t="s">
        <v>220</v>
      </c>
      <c r="AN160" s="766"/>
      <c r="AO160" s="209">
        <v>10180007</v>
      </c>
      <c r="AP160" s="209">
        <f>Input!S228</f>
        <v>112</v>
      </c>
      <c r="AQ160" s="53">
        <f>Input!T228</f>
        <v>112</v>
      </c>
      <c r="AR160" s="110">
        <f t="shared" si="87"/>
        <v>180.72230400000001</v>
      </c>
    </row>
    <row r="161" spans="1:44" s="69" customFormat="1" x14ac:dyDescent="0.3">
      <c r="A161" s="54" t="s">
        <v>557</v>
      </c>
      <c r="B161" s="209" t="s">
        <v>596</v>
      </c>
      <c r="C161" s="209">
        <v>10180007</v>
      </c>
      <c r="D161" s="53" t="s">
        <v>210</v>
      </c>
      <c r="E161" s="54">
        <f>Input!I161</f>
        <v>350000</v>
      </c>
      <c r="F161" s="53">
        <f t="shared" si="88"/>
        <v>392.19249999999994</v>
      </c>
      <c r="G161" s="356">
        <f>F161*Input!$K$146</f>
        <v>196.09624999999997</v>
      </c>
      <c r="H161" s="57">
        <v>69739</v>
      </c>
      <c r="I161" s="109">
        <v>79043</v>
      </c>
      <c r="J161" s="357">
        <f t="shared" si="89"/>
        <v>1.2523230601353741E-2</v>
      </c>
      <c r="K161" s="190">
        <f t="shared" si="90"/>
        <v>208.76761911800594</v>
      </c>
      <c r="N161" s="191"/>
      <c r="O161" s="94"/>
      <c r="P161" s="118"/>
      <c r="Q161" s="88"/>
      <c r="R161" s="54" t="s">
        <v>648</v>
      </c>
      <c r="S161" s="209">
        <v>14040107</v>
      </c>
      <c r="T161" s="53">
        <v>1976</v>
      </c>
      <c r="U161" s="54">
        <v>2062</v>
      </c>
      <c r="V161" s="53">
        <v>0.95829291900000002</v>
      </c>
      <c r="W161" s="54">
        <f>$W$160</f>
        <v>2340</v>
      </c>
      <c r="X161" s="214">
        <f t="shared" si="92"/>
        <v>2242.4054304599999</v>
      </c>
      <c r="Y161" s="54">
        <f>$Y$160</f>
        <v>225</v>
      </c>
      <c r="Z161" s="209">
        <f t="shared" si="91"/>
        <v>504541.2218535</v>
      </c>
      <c r="AA161" s="53">
        <f t="shared" si="93"/>
        <v>565.3636661479394</v>
      </c>
      <c r="AJ161" s="116"/>
      <c r="AK161" s="162"/>
      <c r="AL161" s="54" t="s">
        <v>707</v>
      </c>
      <c r="AM161" s="209" t="s">
        <v>220</v>
      </c>
      <c r="AN161" s="766"/>
      <c r="AO161" s="209">
        <v>10180007</v>
      </c>
      <c r="AP161" s="209">
        <f>Input!S229</f>
        <v>102</v>
      </c>
      <c r="AQ161" s="53">
        <f>Input!T229</f>
        <v>102</v>
      </c>
      <c r="AR161" s="110">
        <f t="shared" si="87"/>
        <v>164.58638400000001</v>
      </c>
    </row>
    <row r="162" spans="1:44" s="69" customFormat="1" ht="15" thickBot="1" x14ac:dyDescent="0.35">
      <c r="A162" s="54" t="s">
        <v>558</v>
      </c>
      <c r="B162" s="209" t="s">
        <v>596</v>
      </c>
      <c r="C162" s="209">
        <v>10180007</v>
      </c>
      <c r="D162" s="53" t="s">
        <v>546</v>
      </c>
      <c r="E162" s="54">
        <f>Input!I162</f>
        <v>10300000</v>
      </c>
      <c r="F162" s="53">
        <f t="shared" si="88"/>
        <v>11541.665000000001</v>
      </c>
      <c r="G162" s="356">
        <f>F162*Input!$K$146</f>
        <v>5770.8325000000004</v>
      </c>
      <c r="H162" s="57">
        <v>69739</v>
      </c>
      <c r="I162" s="109">
        <v>79043</v>
      </c>
      <c r="J162" s="357">
        <f t="shared" si="89"/>
        <v>1.2523230601353741E-2</v>
      </c>
      <c r="K162" s="190">
        <f t="shared" si="90"/>
        <v>6143.7327911870334</v>
      </c>
      <c r="N162" s="191"/>
      <c r="O162" s="94"/>
      <c r="P162" s="118"/>
      <c r="Q162" s="88"/>
      <c r="R162" s="62" t="s">
        <v>648</v>
      </c>
      <c r="S162" s="210">
        <v>14040108</v>
      </c>
      <c r="T162" s="63">
        <v>37</v>
      </c>
      <c r="U162" s="62">
        <v>2062</v>
      </c>
      <c r="V162" s="63">
        <v>1.7943744000000001E-2</v>
      </c>
      <c r="W162" s="62">
        <f>$W$160</f>
        <v>2340</v>
      </c>
      <c r="X162" s="96">
        <f t="shared" si="92"/>
        <v>41.988360960000001</v>
      </c>
      <c r="Y162" s="52">
        <f>$Y$160</f>
        <v>225</v>
      </c>
      <c r="Z162" s="51">
        <f t="shared" si="91"/>
        <v>9447.3812159999998</v>
      </c>
      <c r="AA162" s="95">
        <f t="shared" si="93"/>
        <v>10.586263021588801</v>
      </c>
      <c r="AJ162" s="116"/>
      <c r="AK162" s="162"/>
      <c r="AL162" s="54" t="s">
        <v>707</v>
      </c>
      <c r="AM162" s="209" t="s">
        <v>220</v>
      </c>
      <c r="AN162" s="766"/>
      <c r="AO162" s="209">
        <v>10180008</v>
      </c>
      <c r="AP162" s="209">
        <f>Input!S230</f>
        <v>102</v>
      </c>
      <c r="AQ162" s="53">
        <f>Input!T230</f>
        <v>102</v>
      </c>
      <c r="AR162" s="110">
        <f t="shared" si="87"/>
        <v>164.58638400000001</v>
      </c>
    </row>
    <row r="163" spans="1:44" s="69" customFormat="1" ht="22.2" thickTop="1" thickBot="1" x14ac:dyDescent="0.45">
      <c r="A163" s="54" t="s">
        <v>559</v>
      </c>
      <c r="B163" s="209" t="s">
        <v>597</v>
      </c>
      <c r="C163" s="209">
        <v>10180008</v>
      </c>
      <c r="D163" s="53" t="s">
        <v>546</v>
      </c>
      <c r="E163" s="54">
        <f>Input!I163</f>
        <v>1489085</v>
      </c>
      <c r="F163" s="53">
        <f t="shared" si="88"/>
        <v>1668.5941967499998</v>
      </c>
      <c r="G163" s="356">
        <f>F163*Input!$K$146</f>
        <v>834.2970983749999</v>
      </c>
      <c r="H163" s="57">
        <v>9888</v>
      </c>
      <c r="I163" s="109">
        <v>11214</v>
      </c>
      <c r="J163" s="357">
        <f t="shared" si="89"/>
        <v>1.2584109698614584E-2</v>
      </c>
      <c r="K163" s="190">
        <f t="shared" si="90"/>
        <v>888.47820792533184</v>
      </c>
      <c r="N163" s="191"/>
      <c r="O163" s="94"/>
      <c r="P163" s="118"/>
      <c r="Q163" s="88"/>
      <c r="R163" s="516" t="s">
        <v>738</v>
      </c>
      <c r="S163" s="517"/>
      <c r="T163" s="517"/>
      <c r="U163" s="517"/>
      <c r="V163" s="517"/>
      <c r="W163" s="517"/>
      <c r="X163" s="517"/>
      <c r="Y163" s="781"/>
      <c r="Z163" s="781"/>
      <c r="AA163" s="781"/>
      <c r="AB163" s="517"/>
      <c r="AC163" s="518"/>
      <c r="AJ163" s="116"/>
      <c r="AK163" s="162"/>
      <c r="AL163" s="54" t="s">
        <v>707</v>
      </c>
      <c r="AM163" s="209" t="s">
        <v>220</v>
      </c>
      <c r="AN163" s="209" t="s">
        <v>840</v>
      </c>
      <c r="AO163" s="209">
        <v>10180007</v>
      </c>
      <c r="AP163" s="209">
        <f>Input!S231</f>
        <v>595</v>
      </c>
      <c r="AQ163" s="53">
        <f>Input!T231</f>
        <v>595</v>
      </c>
      <c r="AR163" s="110">
        <f t="shared" si="87"/>
        <v>960.08723999999995</v>
      </c>
    </row>
    <row r="164" spans="1:44" s="69" customFormat="1" ht="14.4" customHeight="1" thickTop="1" x14ac:dyDescent="0.3">
      <c r="A164" s="54" t="s">
        <v>560</v>
      </c>
      <c r="B164" s="209" t="s">
        <v>598</v>
      </c>
      <c r="C164" s="209">
        <v>10180009</v>
      </c>
      <c r="D164" s="53" t="s">
        <v>220</v>
      </c>
      <c r="E164" s="54">
        <f>Input!I164</f>
        <v>295800</v>
      </c>
      <c r="F164" s="53">
        <f t="shared" si="88"/>
        <v>331.45868999999999</v>
      </c>
      <c r="G164" s="356">
        <f>F164*Input!$K$147</f>
        <v>165.729345</v>
      </c>
      <c r="H164" s="57">
        <v>11080</v>
      </c>
      <c r="I164" s="109">
        <v>11767</v>
      </c>
      <c r="J164" s="357">
        <f t="shared" si="89"/>
        <v>6.0157322162654103E-3</v>
      </c>
      <c r="K164" s="190">
        <f t="shared" si="90"/>
        <v>170.78998896123485</v>
      </c>
      <c r="N164" s="191"/>
      <c r="O164" s="94"/>
      <c r="P164" s="118"/>
      <c r="Q164" s="88"/>
      <c r="R164" s="801" t="s">
        <v>1160</v>
      </c>
      <c r="S164" s="802"/>
      <c r="T164" s="802"/>
      <c r="U164" s="802"/>
      <c r="V164" s="803"/>
      <c r="W164" s="795" t="s">
        <v>1161</v>
      </c>
      <c r="X164" s="796"/>
      <c r="Y164" s="797"/>
      <c r="Z164" s="801" t="s">
        <v>1162</v>
      </c>
      <c r="AA164" s="802"/>
      <c r="AB164" s="802"/>
      <c r="AC164" s="803"/>
      <c r="AJ164" s="116"/>
      <c r="AK164" s="162"/>
      <c r="AL164" s="54" t="s">
        <v>707</v>
      </c>
      <c r="AM164" s="209" t="s">
        <v>220</v>
      </c>
      <c r="AN164" s="209" t="s">
        <v>841</v>
      </c>
      <c r="AO164" s="209">
        <v>10180007</v>
      </c>
      <c r="AP164" s="209">
        <f>Input!S232</f>
        <v>140</v>
      </c>
      <c r="AQ164" s="53">
        <f>Input!T232</f>
        <v>140</v>
      </c>
      <c r="AR164" s="110">
        <f t="shared" si="87"/>
        <v>225.90287999999998</v>
      </c>
    </row>
    <row r="165" spans="1:44" s="69" customFormat="1" ht="43.2" x14ac:dyDescent="0.3">
      <c r="A165" s="54" t="s">
        <v>561</v>
      </c>
      <c r="B165" s="209" t="s">
        <v>598</v>
      </c>
      <c r="C165" s="209">
        <v>10180009</v>
      </c>
      <c r="D165" s="53" t="s">
        <v>220</v>
      </c>
      <c r="E165" s="54">
        <f>Input!I165</f>
        <v>2360000</v>
      </c>
      <c r="F165" s="53">
        <f t="shared" si="88"/>
        <v>2644.4979999999996</v>
      </c>
      <c r="G165" s="356">
        <f>F165*Input!$K$141</f>
        <v>1322.2489999999998</v>
      </c>
      <c r="H165" s="57">
        <v>11080</v>
      </c>
      <c r="I165" s="109">
        <v>11767</v>
      </c>
      <c r="J165" s="357">
        <f t="shared" si="89"/>
        <v>6.0157322162654103E-3</v>
      </c>
      <c r="K165" s="190">
        <f t="shared" si="90"/>
        <v>1362.6246583790203</v>
      </c>
      <c r="N165" s="191"/>
      <c r="O165" s="94"/>
      <c r="P165" s="118"/>
      <c r="Q165" s="88"/>
      <c r="R165" s="381" t="s">
        <v>245</v>
      </c>
      <c r="S165" s="378" t="s">
        <v>730</v>
      </c>
      <c r="T165" s="379" t="s">
        <v>7</v>
      </c>
      <c r="U165" s="378" t="s">
        <v>731</v>
      </c>
      <c r="V165" s="382" t="s">
        <v>732</v>
      </c>
      <c r="W165" s="383" t="s">
        <v>665</v>
      </c>
      <c r="X165" s="380" t="s">
        <v>733</v>
      </c>
      <c r="Y165" s="382" t="s">
        <v>734</v>
      </c>
      <c r="Z165" s="125" t="s">
        <v>735</v>
      </c>
      <c r="AA165" s="117" t="s">
        <v>736</v>
      </c>
      <c r="AB165" s="213" t="s">
        <v>678</v>
      </c>
      <c r="AC165" s="177" t="s">
        <v>737</v>
      </c>
      <c r="AJ165" s="116"/>
      <c r="AK165" s="162"/>
      <c r="AL165" s="54" t="s">
        <v>707</v>
      </c>
      <c r="AM165" s="209" t="s">
        <v>220</v>
      </c>
      <c r="AN165" s="209" t="s">
        <v>842</v>
      </c>
      <c r="AO165" s="209">
        <v>10180007</v>
      </c>
      <c r="AP165" s="209">
        <f>Input!S233</f>
        <v>97</v>
      </c>
      <c r="AQ165" s="53">
        <f>Input!T233</f>
        <v>97</v>
      </c>
      <c r="AR165" s="110">
        <f t="shared" si="87"/>
        <v>156.51842399999998</v>
      </c>
    </row>
    <row r="166" spans="1:44" s="69" customFormat="1" ht="15.6" x14ac:dyDescent="0.3">
      <c r="A166" s="54" t="s">
        <v>562</v>
      </c>
      <c r="B166" s="209" t="s">
        <v>598</v>
      </c>
      <c r="C166" s="209">
        <v>10180009</v>
      </c>
      <c r="D166" s="53" t="s">
        <v>220</v>
      </c>
      <c r="E166" s="54">
        <f>Input!I166</f>
        <v>250250</v>
      </c>
      <c r="F166" s="53">
        <f t="shared" si="88"/>
        <v>280.41763749999996</v>
      </c>
      <c r="G166" s="356">
        <f>F166*Input!$K$141</f>
        <v>140.20881874999998</v>
      </c>
      <c r="H166" s="57">
        <v>11080</v>
      </c>
      <c r="I166" s="109">
        <v>11767</v>
      </c>
      <c r="J166" s="357">
        <f t="shared" si="89"/>
        <v>6.0157322162654103E-3</v>
      </c>
      <c r="K166" s="190">
        <f t="shared" si="90"/>
        <v>144.49017828786009</v>
      </c>
      <c r="N166" s="191"/>
      <c r="O166" s="94"/>
      <c r="P166" s="118"/>
      <c r="Q166" s="88"/>
      <c r="R166" s="144" t="s">
        <v>659</v>
      </c>
      <c r="S166" s="150">
        <v>500</v>
      </c>
      <c r="T166" s="150">
        <v>16010102</v>
      </c>
      <c r="U166" s="150">
        <v>259</v>
      </c>
      <c r="V166" s="141">
        <v>1855</v>
      </c>
      <c r="W166" s="152">
        <f>U166/V166</f>
        <v>0.13962264150943396</v>
      </c>
      <c r="X166" s="142">
        <f>Input!K327</f>
        <v>500</v>
      </c>
      <c r="Y166" s="160">
        <f>X166*W166</f>
        <v>69.811320754716974</v>
      </c>
      <c r="Z166" s="140">
        <v>759</v>
      </c>
      <c r="AA166" s="145">
        <v>821</v>
      </c>
      <c r="AB166" s="153">
        <f>(LN(AA166/Z166))/10</f>
        <v>7.8521332056798211E-3</v>
      </c>
      <c r="AC166" s="200">
        <f>Y166*EXP(AB166*10)</f>
        <v>75.513958286722826</v>
      </c>
      <c r="AJ166" s="116"/>
      <c r="AK166" s="162"/>
      <c r="AL166" s="54" t="s">
        <v>707</v>
      </c>
      <c r="AM166" s="209" t="s">
        <v>220</v>
      </c>
      <c r="AN166" s="209" t="s">
        <v>843</v>
      </c>
      <c r="AO166" s="209">
        <v>10180007</v>
      </c>
      <c r="AP166" s="209">
        <f>Input!S234</f>
        <v>7980</v>
      </c>
      <c r="AQ166" s="53">
        <f>Input!T234</f>
        <v>7980</v>
      </c>
      <c r="AR166" s="110">
        <f t="shared" si="87"/>
        <v>12876.464159999998</v>
      </c>
    </row>
    <row r="167" spans="1:44" s="69" customFormat="1" ht="16.2" thickBot="1" x14ac:dyDescent="0.35">
      <c r="A167" s="54" t="s">
        <v>563</v>
      </c>
      <c r="B167" s="209" t="s">
        <v>598</v>
      </c>
      <c r="C167" s="209">
        <v>10180009</v>
      </c>
      <c r="D167" s="53" t="s">
        <v>220</v>
      </c>
      <c r="E167" s="54">
        <f>Input!I167</f>
        <v>16950</v>
      </c>
      <c r="F167" s="53">
        <f t="shared" si="88"/>
        <v>18.993322499999998</v>
      </c>
      <c r="G167" s="356">
        <f>F167*Input!$K$147</f>
        <v>9.4966612499999989</v>
      </c>
      <c r="H167" s="57">
        <v>11080</v>
      </c>
      <c r="I167" s="109">
        <v>11767</v>
      </c>
      <c r="J167" s="357">
        <f t="shared" si="89"/>
        <v>6.0157322162654103E-3</v>
      </c>
      <c r="K167" s="190">
        <f t="shared" si="90"/>
        <v>9.7866474404764379</v>
      </c>
      <c r="N167" s="191"/>
      <c r="O167" s="94"/>
      <c r="P167" s="118"/>
      <c r="Q167" s="88"/>
      <c r="R167" s="151" t="s">
        <v>660</v>
      </c>
      <c r="S167" s="159">
        <v>12200</v>
      </c>
      <c r="T167" s="159">
        <v>16010101</v>
      </c>
      <c r="U167" s="159">
        <v>1596</v>
      </c>
      <c r="V167" s="148">
        <v>1855</v>
      </c>
      <c r="W167" s="149">
        <f>U167/V167</f>
        <v>0.86037735849056607</v>
      </c>
      <c r="X167" s="156">
        <f>Input!K328</f>
        <v>500</v>
      </c>
      <c r="Y167" s="146">
        <f>X167*W167</f>
        <v>430.18867924528303</v>
      </c>
      <c r="Z167" s="157">
        <v>13796</v>
      </c>
      <c r="AA167" s="147">
        <v>14639</v>
      </c>
      <c r="AB167" s="154">
        <f>(LN(AA167/Z167))/10</f>
        <v>5.9310505114680218E-3</v>
      </c>
      <c r="AC167" s="201">
        <f>Y167*EXP(AB167*10)</f>
        <v>456.47521567640604</v>
      </c>
      <c r="AJ167" s="116"/>
      <c r="AK167" s="162"/>
      <c r="AL167" s="54" t="s">
        <v>707</v>
      </c>
      <c r="AM167" s="209" t="s">
        <v>220</v>
      </c>
      <c r="AN167" s="209" t="s">
        <v>844</v>
      </c>
      <c r="AO167" s="209">
        <v>10180008</v>
      </c>
      <c r="AP167" s="209">
        <f>Input!S235</f>
        <v>10</v>
      </c>
      <c r="AQ167" s="53">
        <f>Input!T235</f>
        <v>10</v>
      </c>
      <c r="AR167" s="110">
        <f t="shared" si="87"/>
        <v>16.135919999999999</v>
      </c>
    </row>
    <row r="168" spans="1:44" s="69" customFormat="1" ht="15" thickTop="1" x14ac:dyDescent="0.3">
      <c r="A168" s="54" t="s">
        <v>564</v>
      </c>
      <c r="B168" s="209" t="s">
        <v>598</v>
      </c>
      <c r="C168" s="209">
        <v>10180009</v>
      </c>
      <c r="D168" s="53" t="s">
        <v>220</v>
      </c>
      <c r="E168" s="54">
        <f>Input!I168</f>
        <v>141360</v>
      </c>
      <c r="F168" s="53">
        <f t="shared" si="88"/>
        <v>158.400948</v>
      </c>
      <c r="G168" s="356">
        <f>F168*Input!$K$147</f>
        <v>79.200474</v>
      </c>
      <c r="H168" s="57">
        <v>11080</v>
      </c>
      <c r="I168" s="109">
        <v>11767</v>
      </c>
      <c r="J168" s="357">
        <f t="shared" si="89"/>
        <v>6.0157322162654103E-3</v>
      </c>
      <c r="K168" s="190">
        <f t="shared" si="90"/>
        <v>81.61890750358404</v>
      </c>
      <c r="N168" s="191"/>
      <c r="O168" s="94"/>
      <c r="P168" s="118"/>
      <c r="Q168" s="88"/>
      <c r="AB168"/>
      <c r="AJ168" s="116"/>
      <c r="AK168" s="162"/>
      <c r="AL168" s="54" t="s">
        <v>707</v>
      </c>
      <c r="AM168" s="209" t="s">
        <v>220</v>
      </c>
      <c r="AN168" s="209" t="s">
        <v>845</v>
      </c>
      <c r="AO168" s="209">
        <v>10180007</v>
      </c>
      <c r="AP168" s="209">
        <f>Input!S236</f>
        <v>900</v>
      </c>
      <c r="AQ168" s="53">
        <f>Input!T236</f>
        <v>900</v>
      </c>
      <c r="AR168" s="110">
        <f t="shared" si="87"/>
        <v>1452.2328</v>
      </c>
    </row>
    <row r="169" spans="1:44" s="69" customFormat="1" x14ac:dyDescent="0.3">
      <c r="A169" s="54" t="s">
        <v>565</v>
      </c>
      <c r="B169" s="209" t="s">
        <v>598</v>
      </c>
      <c r="C169" s="209">
        <v>10180009</v>
      </c>
      <c r="D169" s="53" t="s">
        <v>220</v>
      </c>
      <c r="E169" s="54">
        <f>Input!I169</f>
        <v>22600</v>
      </c>
      <c r="F169" s="53">
        <f t="shared" si="88"/>
        <v>25.324429999999996</v>
      </c>
      <c r="G169" s="356">
        <f>F169*Input!$K$147</f>
        <v>12.662214999999998</v>
      </c>
      <c r="H169" s="57">
        <v>11080</v>
      </c>
      <c r="I169" s="109">
        <v>11767</v>
      </c>
      <c r="J169" s="357">
        <f t="shared" si="89"/>
        <v>6.0157322162654103E-3</v>
      </c>
      <c r="K169" s="190">
        <f t="shared" si="90"/>
        <v>13.048863253968584</v>
      </c>
      <c r="N169" s="191"/>
      <c r="O169" s="94"/>
      <c r="P169" s="118"/>
      <c r="Q169" s="88"/>
      <c r="AB169"/>
      <c r="AJ169" s="116"/>
      <c r="AK169" s="162"/>
      <c r="AL169" s="54" t="s">
        <v>707</v>
      </c>
      <c r="AM169" s="209" t="s">
        <v>220</v>
      </c>
      <c r="AN169" s="209" t="s">
        <v>846</v>
      </c>
      <c r="AO169" s="209">
        <v>10180007</v>
      </c>
      <c r="AP169" s="209">
        <f>Input!S237</f>
        <v>730</v>
      </c>
      <c r="AQ169" s="53">
        <f>Input!T237</f>
        <v>730</v>
      </c>
      <c r="AR169" s="110">
        <f t="shared" si="87"/>
        <v>1177.9221599999998</v>
      </c>
    </row>
    <row r="170" spans="1:44" s="69" customFormat="1" x14ac:dyDescent="0.3">
      <c r="A170" s="54" t="s">
        <v>566</v>
      </c>
      <c r="B170" s="209" t="s">
        <v>598</v>
      </c>
      <c r="C170" s="209">
        <v>10180009</v>
      </c>
      <c r="D170" s="53" t="s">
        <v>220</v>
      </c>
      <c r="E170" s="54">
        <f>Input!I170</f>
        <v>10396</v>
      </c>
      <c r="F170" s="53">
        <f t="shared" si="88"/>
        <v>11.6492378</v>
      </c>
      <c r="G170" s="356">
        <f>F170*Input!$K$147</f>
        <v>5.8246188999999999</v>
      </c>
      <c r="H170" s="57">
        <v>11080</v>
      </c>
      <c r="I170" s="109">
        <v>11767</v>
      </c>
      <c r="J170" s="357">
        <f t="shared" si="89"/>
        <v>6.0157322162654103E-3</v>
      </c>
      <c r="K170" s="190">
        <f t="shared" si="90"/>
        <v>6.0024770968255492</v>
      </c>
      <c r="N170" s="191"/>
      <c r="O170" s="94"/>
      <c r="P170" s="118"/>
      <c r="Q170" s="88"/>
      <c r="AB170"/>
      <c r="AH170"/>
      <c r="AJ170" s="116"/>
      <c r="AK170" s="162"/>
      <c r="AL170" s="54" t="s">
        <v>707</v>
      </c>
      <c r="AM170" s="209" t="s">
        <v>220</v>
      </c>
      <c r="AN170" s="209" t="s">
        <v>847</v>
      </c>
      <c r="AO170" s="209">
        <v>10180007</v>
      </c>
      <c r="AP170" s="209">
        <f>Input!S238</f>
        <v>200</v>
      </c>
      <c r="AQ170" s="53">
        <f>Input!T238</f>
        <v>200</v>
      </c>
      <c r="AR170" s="110">
        <f t="shared" si="87"/>
        <v>322.71839999999997</v>
      </c>
    </row>
    <row r="171" spans="1:44" s="69" customFormat="1" x14ac:dyDescent="0.3">
      <c r="A171" s="54" t="s">
        <v>567</v>
      </c>
      <c r="B171" s="209" t="s">
        <v>599</v>
      </c>
      <c r="C171" s="209">
        <v>10180010</v>
      </c>
      <c r="D171" s="53" t="s">
        <v>220</v>
      </c>
      <c r="E171" s="54">
        <f>Input!I171</f>
        <v>84750</v>
      </c>
      <c r="F171" s="53">
        <f t="shared" si="88"/>
        <v>94.966612499999997</v>
      </c>
      <c r="G171" s="356">
        <f>F171*Input!$K$148</f>
        <v>46.533640124999998</v>
      </c>
      <c r="H171" s="57">
        <v>31415</v>
      </c>
      <c r="I171" s="109">
        <v>35604</v>
      </c>
      <c r="J171" s="357">
        <f t="shared" si="89"/>
        <v>1.2517250524177473E-2</v>
      </c>
      <c r="K171" s="190">
        <f t="shared" si="90"/>
        <v>49.539074757106363</v>
      </c>
      <c r="N171" s="191"/>
      <c r="O171" s="94"/>
      <c r="P171" s="118"/>
      <c r="Q171" s="88"/>
      <c r="AB171"/>
      <c r="AD171"/>
      <c r="AH171"/>
      <c r="AJ171" s="116"/>
      <c r="AK171" s="162"/>
      <c r="AL171" s="54" t="s">
        <v>707</v>
      </c>
      <c r="AM171" s="209" t="s">
        <v>210</v>
      </c>
      <c r="AN171" s="209" t="s">
        <v>817</v>
      </c>
      <c r="AO171" s="209">
        <v>10180007</v>
      </c>
      <c r="AP171" s="209">
        <f>Input!S239</f>
        <v>224.4</v>
      </c>
      <c r="AQ171" s="53">
        <f>Input!T239</f>
        <v>224.4</v>
      </c>
      <c r="AR171" s="110">
        <f t="shared" si="87"/>
        <v>362.09004479999999</v>
      </c>
    </row>
    <row r="172" spans="1:44" s="69" customFormat="1" x14ac:dyDescent="0.3">
      <c r="A172" s="54" t="s">
        <v>568</v>
      </c>
      <c r="B172" s="209" t="s">
        <v>599</v>
      </c>
      <c r="C172" s="209">
        <v>10180010</v>
      </c>
      <c r="D172" s="53" t="s">
        <v>220</v>
      </c>
      <c r="E172" s="54">
        <f>Input!I172</f>
        <v>126560</v>
      </c>
      <c r="F172" s="53">
        <f t="shared" si="88"/>
        <v>141.81680800000001</v>
      </c>
      <c r="G172" s="356">
        <f>F172*Input!$K$148</f>
        <v>69.490235920000003</v>
      </c>
      <c r="H172" s="57">
        <v>31415</v>
      </c>
      <c r="I172" s="109">
        <v>35604</v>
      </c>
      <c r="J172" s="357">
        <f t="shared" si="89"/>
        <v>1.2517250524177473E-2</v>
      </c>
      <c r="K172" s="190">
        <f t="shared" si="90"/>
        <v>73.978351637278848</v>
      </c>
      <c r="N172" s="191"/>
      <c r="O172" s="94"/>
      <c r="P172" s="118"/>
      <c r="Q172" s="88"/>
      <c r="AB172"/>
      <c r="AD172"/>
      <c r="AH172"/>
      <c r="AJ172" s="116"/>
      <c r="AK172" s="162"/>
      <c r="AL172" s="54" t="s">
        <v>707</v>
      </c>
      <c r="AM172" s="209" t="s">
        <v>210</v>
      </c>
      <c r="AN172" s="209" t="s">
        <v>848</v>
      </c>
      <c r="AO172" s="209">
        <v>10180008</v>
      </c>
      <c r="AP172" s="209">
        <f>Input!S240</f>
        <v>1507.9680000000001</v>
      </c>
      <c r="AQ172" s="53">
        <f>Input!T240</f>
        <v>1507.9680000000001</v>
      </c>
      <c r="AR172" s="110">
        <f t="shared" si="87"/>
        <v>2433.2451010559998</v>
      </c>
    </row>
    <row r="173" spans="1:44" s="69" customFormat="1" x14ac:dyDescent="0.3">
      <c r="A173" s="54" t="s">
        <v>569</v>
      </c>
      <c r="B173" s="209" t="s">
        <v>599</v>
      </c>
      <c r="C173" s="209">
        <v>10180010</v>
      </c>
      <c r="D173" s="53" t="s">
        <v>220</v>
      </c>
      <c r="E173" s="54">
        <f>Input!I173</f>
        <v>17000</v>
      </c>
      <c r="F173" s="53">
        <f t="shared" si="88"/>
        <v>19.04935</v>
      </c>
      <c r="G173" s="356">
        <f>F173*Input!$K$148</f>
        <v>9.3341814999999997</v>
      </c>
      <c r="H173" s="57">
        <v>31415</v>
      </c>
      <c r="I173" s="109">
        <v>35604</v>
      </c>
      <c r="J173" s="357">
        <f t="shared" si="89"/>
        <v>1.2517250524177473E-2</v>
      </c>
      <c r="K173" s="190">
        <f t="shared" si="90"/>
        <v>9.9370415441983262</v>
      </c>
      <c r="N173" s="191"/>
      <c r="O173" s="94"/>
      <c r="P173" s="118"/>
      <c r="Q173" s="88"/>
      <c r="AB173"/>
      <c r="AD173"/>
      <c r="AH173"/>
      <c r="AJ173" s="116"/>
      <c r="AK173" s="162"/>
      <c r="AL173" s="54" t="s">
        <v>707</v>
      </c>
      <c r="AM173" s="209" t="s">
        <v>210</v>
      </c>
      <c r="AN173" s="209" t="s">
        <v>849</v>
      </c>
      <c r="AO173" s="209">
        <v>10180007</v>
      </c>
      <c r="AP173" s="209">
        <f>Input!S241</f>
        <v>363.52800000000002</v>
      </c>
      <c r="AQ173" s="53">
        <f>Input!T241</f>
        <v>363.52800000000002</v>
      </c>
      <c r="AR173" s="110">
        <f t="shared" si="87"/>
        <v>586.58587257599993</v>
      </c>
    </row>
    <row r="174" spans="1:44" s="69" customFormat="1" x14ac:dyDescent="0.3">
      <c r="A174" s="54" t="s">
        <v>570</v>
      </c>
      <c r="B174" s="209" t="s">
        <v>599</v>
      </c>
      <c r="C174" s="209">
        <v>10180010</v>
      </c>
      <c r="D174" s="53" t="s">
        <v>220</v>
      </c>
      <c r="E174" s="54">
        <f>Input!I174</f>
        <v>11300</v>
      </c>
      <c r="F174" s="53">
        <f t="shared" si="88"/>
        <v>12.662214999999998</v>
      </c>
      <c r="G174" s="356">
        <f>F174*Input!$K$148</f>
        <v>6.2044853499999988</v>
      </c>
      <c r="H174" s="57">
        <v>31415</v>
      </c>
      <c r="I174" s="109">
        <v>35604</v>
      </c>
      <c r="J174" s="357">
        <f t="shared" si="89"/>
        <v>1.2517250524177473E-2</v>
      </c>
      <c r="K174" s="190">
        <f t="shared" si="90"/>
        <v>6.6052099676141811</v>
      </c>
      <c r="N174" s="94"/>
      <c r="O174" s="94"/>
      <c r="P174" s="118"/>
      <c r="Q174" s="88"/>
      <c r="AB174"/>
      <c r="AD174"/>
      <c r="AH174"/>
      <c r="AJ174" s="116"/>
      <c r="AK174" s="162"/>
      <c r="AL174" s="54" t="s">
        <v>707</v>
      </c>
      <c r="AM174" s="209" t="s">
        <v>210</v>
      </c>
      <c r="AN174" s="772" t="s">
        <v>850</v>
      </c>
      <c r="AO174" s="209">
        <v>10180007</v>
      </c>
      <c r="AP174" s="209">
        <f>Input!S242</f>
        <v>31.416</v>
      </c>
      <c r="AQ174" s="53">
        <f>Input!T242</f>
        <v>31.416</v>
      </c>
      <c r="AR174" s="110">
        <f t="shared" si="87"/>
        <v>50.692606271999999</v>
      </c>
    </row>
    <row r="175" spans="1:44" s="69" customFormat="1" x14ac:dyDescent="0.3">
      <c r="A175" s="54" t="s">
        <v>571</v>
      </c>
      <c r="B175" s="209" t="s">
        <v>599</v>
      </c>
      <c r="C175" s="209">
        <v>10180010</v>
      </c>
      <c r="D175" s="53" t="s">
        <v>546</v>
      </c>
      <c r="E175" s="54">
        <f>Input!I175</f>
        <v>6000000</v>
      </c>
      <c r="F175" s="53">
        <f t="shared" si="88"/>
        <v>6723.2999999999993</v>
      </c>
      <c r="G175" s="356">
        <f>F175*Input!K142</f>
        <v>1748.0579999999998</v>
      </c>
      <c r="H175" s="57">
        <v>31415</v>
      </c>
      <c r="I175" s="109">
        <v>35604</v>
      </c>
      <c r="J175" s="357">
        <f t="shared" si="89"/>
        <v>1.2517250524177473E-2</v>
      </c>
      <c r="K175" s="190">
        <f t="shared" si="90"/>
        <v>1860.9585604981257</v>
      </c>
      <c r="N175" s="94"/>
      <c r="O175" s="94"/>
      <c r="P175" s="118"/>
      <c r="Q175" s="88"/>
      <c r="AB175"/>
      <c r="AD175"/>
      <c r="AH175"/>
      <c r="AJ175" s="116"/>
      <c r="AK175" s="162"/>
      <c r="AL175" s="54" t="s">
        <v>707</v>
      </c>
      <c r="AM175" s="209" t="s">
        <v>210</v>
      </c>
      <c r="AN175" s="772"/>
      <c r="AO175" s="209">
        <v>10180008</v>
      </c>
      <c r="AP175" s="209">
        <f>Input!S243</f>
        <v>22.44</v>
      </c>
      <c r="AQ175" s="53">
        <f>Input!T243</f>
        <v>22.44</v>
      </c>
      <c r="AR175" s="110">
        <f t="shared" si="87"/>
        <v>36.209004480000004</v>
      </c>
    </row>
    <row r="176" spans="1:44" s="69" customFormat="1" x14ac:dyDescent="0.3">
      <c r="A176" s="54" t="s">
        <v>572</v>
      </c>
      <c r="B176" s="209" t="s">
        <v>600</v>
      </c>
      <c r="C176" s="209">
        <v>10180011</v>
      </c>
      <c r="D176" s="53" t="s">
        <v>220</v>
      </c>
      <c r="E176" s="54">
        <f>Input!I176</f>
        <v>169599</v>
      </c>
      <c r="F176" s="53">
        <f t="shared" si="88"/>
        <v>190.04415945</v>
      </c>
      <c r="G176" s="356">
        <f>F176*Input!K143</f>
        <v>9.5022079725000008</v>
      </c>
      <c r="H176" s="57">
        <v>6923</v>
      </c>
      <c r="I176" s="109">
        <v>6769</v>
      </c>
      <c r="J176" s="357">
        <f t="shared" si="89"/>
        <v>-2.2495836169417758E-3</v>
      </c>
      <c r="K176" s="190">
        <f t="shared" si="90"/>
        <v>9.3959267573200851</v>
      </c>
      <c r="N176" s="94"/>
      <c r="O176" s="94"/>
      <c r="P176" s="118"/>
      <c r="Q176" s="88"/>
      <c r="AB176"/>
      <c r="AD176"/>
      <c r="AH176"/>
      <c r="AJ176" s="116"/>
      <c r="AK176" s="162"/>
      <c r="AL176" s="54" t="s">
        <v>707</v>
      </c>
      <c r="AM176" s="209" t="s">
        <v>210</v>
      </c>
      <c r="AN176" s="209" t="s">
        <v>831</v>
      </c>
      <c r="AO176" s="209">
        <v>10180008</v>
      </c>
      <c r="AP176" s="209">
        <f>Input!S244</f>
        <v>0.44</v>
      </c>
      <c r="AQ176" s="53">
        <f>Input!T244</f>
        <v>1.97472</v>
      </c>
      <c r="AR176" s="110">
        <f t="shared" si="87"/>
        <v>3.1863923942399994</v>
      </c>
    </row>
    <row r="177" spans="1:44" s="69" customFormat="1" x14ac:dyDescent="0.3">
      <c r="A177" s="54" t="s">
        <v>573</v>
      </c>
      <c r="B177" s="209" t="s">
        <v>600</v>
      </c>
      <c r="C177" s="209">
        <v>10180011</v>
      </c>
      <c r="D177" s="53" t="s">
        <v>220</v>
      </c>
      <c r="E177" s="54">
        <f>Input!I177</f>
        <v>38850</v>
      </c>
      <c r="F177" s="53">
        <f t="shared" si="88"/>
        <v>43.533367500000004</v>
      </c>
      <c r="G177" s="356">
        <f>F177*Input!$K$149</f>
        <v>24.814019475000002</v>
      </c>
      <c r="H177" s="57">
        <v>6923</v>
      </c>
      <c r="I177" s="109">
        <v>6769</v>
      </c>
      <c r="J177" s="357">
        <f t="shared" si="89"/>
        <v>-2.2495836169417758E-3</v>
      </c>
      <c r="K177" s="190">
        <f t="shared" si="90"/>
        <v>24.53647722893114</v>
      </c>
      <c r="N177" s="94"/>
      <c r="O177" s="94"/>
      <c r="P177" s="118"/>
      <c r="Q177" s="88"/>
      <c r="AB177"/>
      <c r="AC177" s="55"/>
      <c r="AD177"/>
      <c r="AH177"/>
      <c r="AJ177" s="116"/>
      <c r="AK177" s="162"/>
      <c r="AL177" s="54" t="s">
        <v>707</v>
      </c>
      <c r="AM177" s="209" t="s">
        <v>210</v>
      </c>
      <c r="AN177" s="209" t="s">
        <v>559</v>
      </c>
      <c r="AO177" s="209">
        <v>10180008</v>
      </c>
      <c r="AP177" s="209">
        <f>Input!S245</f>
        <v>2885.7840000000001</v>
      </c>
      <c r="AQ177" s="53">
        <f>Input!T245</f>
        <v>2885.7840000000001</v>
      </c>
      <c r="AR177" s="110">
        <f t="shared" si="87"/>
        <v>4656.4779761279997</v>
      </c>
    </row>
    <row r="178" spans="1:44" s="69" customFormat="1" x14ac:dyDescent="0.3">
      <c r="A178" s="54" t="s">
        <v>574</v>
      </c>
      <c r="B178" s="209" t="s">
        <v>600</v>
      </c>
      <c r="C178" s="209">
        <v>10180011</v>
      </c>
      <c r="D178" s="53" t="s">
        <v>220</v>
      </c>
      <c r="E178" s="54">
        <f>Input!I178</f>
        <v>33900</v>
      </c>
      <c r="F178" s="53">
        <f t="shared" si="88"/>
        <v>37.986644999999996</v>
      </c>
      <c r="G178" s="356">
        <f>F178*Input!$K$149</f>
        <v>21.652387649999994</v>
      </c>
      <c r="H178" s="57">
        <v>6923</v>
      </c>
      <c r="I178" s="109">
        <v>6769</v>
      </c>
      <c r="J178" s="357">
        <f t="shared" si="89"/>
        <v>-2.2495836169417758E-3</v>
      </c>
      <c r="K178" s="190">
        <f t="shared" si="90"/>
        <v>21.410207929492032</v>
      </c>
      <c r="N178" s="94"/>
      <c r="O178" s="94"/>
      <c r="P178" s="118"/>
      <c r="Q178" s="88"/>
      <c r="AB178"/>
      <c r="AC178" s="55"/>
      <c r="AD178"/>
      <c r="AH178"/>
      <c r="AJ178" s="116"/>
      <c r="AK178" s="162"/>
      <c r="AL178" s="54" t="s">
        <v>710</v>
      </c>
      <c r="AM178" s="276" t="s">
        <v>852</v>
      </c>
      <c r="AN178" s="277"/>
      <c r="AO178" s="209">
        <v>10180009</v>
      </c>
      <c r="AP178" s="209">
        <f>Input!S246</f>
        <v>0</v>
      </c>
      <c r="AQ178" s="53">
        <f>Input!T246</f>
        <v>0</v>
      </c>
      <c r="AR178" s="110">
        <v>2100</v>
      </c>
    </row>
    <row r="179" spans="1:44" s="69" customFormat="1" x14ac:dyDescent="0.3">
      <c r="A179" s="54" t="s">
        <v>575</v>
      </c>
      <c r="B179" s="209" t="s">
        <v>601</v>
      </c>
      <c r="C179" s="209">
        <v>10180012</v>
      </c>
      <c r="D179" s="53" t="s">
        <v>220</v>
      </c>
      <c r="E179" s="54">
        <f>Input!I179</f>
        <v>55000</v>
      </c>
      <c r="F179" s="53">
        <f t="shared" si="88"/>
        <v>61.630249999999997</v>
      </c>
      <c r="G179" s="356">
        <f>F179*Input!$K$150</f>
        <v>41.292267500000001</v>
      </c>
      <c r="H179" s="57">
        <v>1748</v>
      </c>
      <c r="I179" s="109">
        <v>1852</v>
      </c>
      <c r="J179" s="357">
        <f t="shared" si="89"/>
        <v>5.7793858990643956E-3</v>
      </c>
      <c r="K179" s="190">
        <f t="shared" si="90"/>
        <v>42.502894705565417</v>
      </c>
      <c r="N179" s="94"/>
      <c r="O179" s="94"/>
      <c r="P179" s="118"/>
      <c r="Q179" s="88"/>
      <c r="AB179"/>
      <c r="AC179" s="55"/>
      <c r="AD179"/>
      <c r="AH179"/>
      <c r="AJ179" s="116"/>
      <c r="AK179" s="162"/>
      <c r="AL179" s="54" t="s">
        <v>711</v>
      </c>
      <c r="AM179" s="276" t="s">
        <v>853</v>
      </c>
      <c r="AN179" s="277"/>
      <c r="AO179" s="209">
        <v>10180010</v>
      </c>
      <c r="AP179" s="209">
        <f>Input!S247</f>
        <v>0</v>
      </c>
      <c r="AQ179" s="53">
        <f>Input!T247</f>
        <v>0</v>
      </c>
      <c r="AR179" s="110">
        <v>3000</v>
      </c>
    </row>
    <row r="180" spans="1:44" s="69" customFormat="1" x14ac:dyDescent="0.3">
      <c r="A180" s="54" t="s">
        <v>576</v>
      </c>
      <c r="B180" s="209" t="s">
        <v>601</v>
      </c>
      <c r="C180" s="209">
        <v>10180012</v>
      </c>
      <c r="D180" s="53" t="s">
        <v>220</v>
      </c>
      <c r="E180" s="54">
        <f>Input!I180</f>
        <v>25000</v>
      </c>
      <c r="F180" s="53">
        <f t="shared" si="88"/>
        <v>28.013750000000002</v>
      </c>
      <c r="G180" s="356">
        <f>F180*Input!$K$150</f>
        <v>18.769212500000002</v>
      </c>
      <c r="H180" s="57">
        <v>1748</v>
      </c>
      <c r="I180" s="109">
        <v>1852</v>
      </c>
      <c r="J180" s="357">
        <f t="shared" si="89"/>
        <v>5.7793858990643956E-3</v>
      </c>
      <c r="K180" s="190">
        <f t="shared" si="90"/>
        <v>19.319497593438829</v>
      </c>
      <c r="N180" s="94"/>
      <c r="O180" s="94"/>
      <c r="P180" s="118"/>
      <c r="Q180" s="88"/>
      <c r="AB180"/>
      <c r="AC180" s="55"/>
      <c r="AD180"/>
      <c r="AH180"/>
      <c r="AJ180" s="116"/>
      <c r="AK180" s="162"/>
      <c r="AL180" s="54" t="s">
        <v>712</v>
      </c>
      <c r="AM180" s="276" t="s">
        <v>854</v>
      </c>
      <c r="AN180" s="277"/>
      <c r="AO180" s="209">
        <v>10180011</v>
      </c>
      <c r="AP180" s="209">
        <f>Input!S248</f>
        <v>0</v>
      </c>
      <c r="AQ180" s="53">
        <f>Input!T248</f>
        <v>0</v>
      </c>
      <c r="AR180" s="110">
        <v>1000</v>
      </c>
    </row>
    <row r="181" spans="1:44" s="69" customFormat="1" x14ac:dyDescent="0.3">
      <c r="A181" s="54" t="s">
        <v>577</v>
      </c>
      <c r="B181" s="209" t="s">
        <v>602</v>
      </c>
      <c r="C181" s="209">
        <v>10190009</v>
      </c>
      <c r="D181" s="53" t="s">
        <v>220</v>
      </c>
      <c r="E181" s="54">
        <f>Input!I181</f>
        <v>34500</v>
      </c>
      <c r="F181" s="53">
        <f t="shared" si="88"/>
        <v>38.658975000000005</v>
      </c>
      <c r="G181" s="356">
        <f>F181*Input!$K$151</f>
        <v>19.329487500000003</v>
      </c>
      <c r="H181" s="57">
        <v>68202</v>
      </c>
      <c r="I181" s="109">
        <v>73311</v>
      </c>
      <c r="J181" s="357">
        <f t="shared" si="89"/>
        <v>7.2236775913693471E-3</v>
      </c>
      <c r="K181" s="190">
        <f t="shared" si="90"/>
        <v>20.04039862796154</v>
      </c>
      <c r="N181" s="82"/>
      <c r="O181" s="82"/>
      <c r="P181" s="82"/>
      <c r="Q181" s="88"/>
      <c r="AB181"/>
      <c r="AC181" s="55"/>
      <c r="AD181"/>
      <c r="AH181"/>
      <c r="AJ181" s="116"/>
      <c r="AK181" s="162"/>
      <c r="AL181" s="54" t="s">
        <v>714</v>
      </c>
      <c r="AM181" s="218" t="s">
        <v>855</v>
      </c>
      <c r="AN181" s="208"/>
      <c r="AO181" s="209">
        <v>10180012</v>
      </c>
      <c r="AP181" s="209">
        <f>Input!S249</f>
        <v>0</v>
      </c>
      <c r="AQ181" s="53">
        <f>Input!T249</f>
        <v>0</v>
      </c>
      <c r="AR181" s="110">
        <v>7500</v>
      </c>
    </row>
    <row r="182" spans="1:44" ht="15" customHeight="1" x14ac:dyDescent="0.3">
      <c r="A182" s="54" t="s">
        <v>578</v>
      </c>
      <c r="B182" s="209" t="s">
        <v>602</v>
      </c>
      <c r="C182" s="209">
        <v>10190009</v>
      </c>
      <c r="D182" s="53" t="s">
        <v>220</v>
      </c>
      <c r="E182" s="54">
        <f>Input!I182</f>
        <v>11300</v>
      </c>
      <c r="F182" s="53">
        <f t="shared" si="88"/>
        <v>12.662214999999998</v>
      </c>
      <c r="G182" s="356">
        <f>F182*Input!$K$151</f>
        <v>6.331107499999999</v>
      </c>
      <c r="H182" s="57">
        <v>68202</v>
      </c>
      <c r="I182" s="109">
        <v>73311</v>
      </c>
      <c r="J182" s="357">
        <f t="shared" si="89"/>
        <v>7.2236775913693471E-3</v>
      </c>
      <c r="K182" s="190">
        <f t="shared" si="90"/>
        <v>6.5639566520569659</v>
      </c>
      <c r="N182" s="82"/>
      <c r="O182" s="82"/>
      <c r="P182" s="82"/>
      <c r="Q182" s="88"/>
      <c r="AL182" s="54" t="s">
        <v>715</v>
      </c>
      <c r="AM182" s="208" t="s">
        <v>220</v>
      </c>
      <c r="AN182" s="208" t="s">
        <v>856</v>
      </c>
      <c r="AO182" s="209">
        <v>10190009</v>
      </c>
      <c r="AP182" s="209">
        <f>Input!S250</f>
        <v>115</v>
      </c>
      <c r="AQ182" s="53">
        <f>Input!T250</f>
        <v>0</v>
      </c>
      <c r="AR182" s="110">
        <f t="shared" ref="AR182:AR205" si="96">AQ182*60*24/1000000*1120.55</f>
        <v>0</v>
      </c>
    </row>
    <row r="183" spans="1:44" x14ac:dyDescent="0.3">
      <c r="A183" s="54" t="s">
        <v>579</v>
      </c>
      <c r="B183" s="209" t="s">
        <v>602</v>
      </c>
      <c r="C183" s="209">
        <v>10190015</v>
      </c>
      <c r="D183" s="53" t="s">
        <v>220</v>
      </c>
      <c r="E183" s="54">
        <f>Input!I183</f>
        <v>288250</v>
      </c>
      <c r="F183" s="53">
        <f t="shared" si="88"/>
        <v>322.9985375</v>
      </c>
      <c r="G183" s="356">
        <f>F183*Input!$K$151</f>
        <v>161.49926875</v>
      </c>
      <c r="H183" s="57">
        <v>12506</v>
      </c>
      <c r="I183" s="109">
        <v>17443</v>
      </c>
      <c r="J183" s="357">
        <f t="shared" si="89"/>
        <v>3.3272989289089158E-2</v>
      </c>
      <c r="K183" s="190">
        <f t="shared" si="90"/>
        <v>190.73128663950797</v>
      </c>
      <c r="N183" s="82"/>
      <c r="O183" s="82"/>
      <c r="P183" s="82"/>
      <c r="Q183" s="88"/>
      <c r="AL183" s="54" t="s">
        <v>715</v>
      </c>
      <c r="AM183" s="208" t="s">
        <v>220</v>
      </c>
      <c r="AN183" s="208" t="s">
        <v>857</v>
      </c>
      <c r="AO183" s="209">
        <v>10190015</v>
      </c>
      <c r="AP183" s="209">
        <f>Input!S251</f>
        <v>98</v>
      </c>
      <c r="AQ183" s="53">
        <f>Input!T251</f>
        <v>98</v>
      </c>
      <c r="AR183" s="110">
        <f t="shared" si="96"/>
        <v>158.13201599999999</v>
      </c>
    </row>
    <row r="184" spans="1:44" x14ac:dyDescent="0.3">
      <c r="A184" s="54" t="s">
        <v>580</v>
      </c>
      <c r="B184" s="209" t="s">
        <v>602</v>
      </c>
      <c r="C184" s="209">
        <v>10190009</v>
      </c>
      <c r="D184" s="53" t="s">
        <v>220</v>
      </c>
      <c r="E184" s="54">
        <f>Input!I184</f>
        <v>15820</v>
      </c>
      <c r="F184" s="53">
        <f t="shared" si="88"/>
        <v>17.727101000000001</v>
      </c>
      <c r="G184" s="356">
        <f>F184*Input!$K$151</f>
        <v>8.8635505000000006</v>
      </c>
      <c r="H184" s="57">
        <v>68202</v>
      </c>
      <c r="I184" s="109">
        <v>73311</v>
      </c>
      <c r="J184" s="357">
        <f t="shared" si="89"/>
        <v>7.2236775913693471E-3</v>
      </c>
      <c r="K184" s="190">
        <f t="shared" si="90"/>
        <v>9.189539312879754</v>
      </c>
      <c r="N184" s="82"/>
      <c r="O184" s="82"/>
      <c r="P184" s="82"/>
      <c r="Q184" s="88"/>
      <c r="AL184" s="54" t="s">
        <v>715</v>
      </c>
      <c r="AM184" s="208" t="s">
        <v>220</v>
      </c>
      <c r="AN184" s="208" t="s">
        <v>858</v>
      </c>
      <c r="AO184" s="209">
        <v>10190009</v>
      </c>
      <c r="AP184" s="209">
        <f>Input!S252</f>
        <v>70</v>
      </c>
      <c r="AQ184" s="53">
        <f>Input!T252</f>
        <v>70</v>
      </c>
      <c r="AR184" s="110">
        <f t="shared" si="96"/>
        <v>112.95143999999999</v>
      </c>
    </row>
    <row r="185" spans="1:44" x14ac:dyDescent="0.3">
      <c r="A185" s="54" t="s">
        <v>581</v>
      </c>
      <c r="B185" s="209" t="s">
        <v>602</v>
      </c>
      <c r="C185" s="209">
        <v>10190015</v>
      </c>
      <c r="D185" s="53" t="s">
        <v>220</v>
      </c>
      <c r="E185" s="54">
        <f>Input!I185</f>
        <v>42000</v>
      </c>
      <c r="F185" s="53">
        <f t="shared" si="88"/>
        <v>47.063099999999999</v>
      </c>
      <c r="G185" s="356">
        <f>F185*Input!$K$151</f>
        <v>23.531549999999999</v>
      </c>
      <c r="H185" s="57">
        <v>12506</v>
      </c>
      <c r="I185" s="109">
        <v>17443</v>
      </c>
      <c r="J185" s="357">
        <f t="shared" si="89"/>
        <v>3.3272989289089158E-2</v>
      </c>
      <c r="K185" s="190">
        <f t="shared" si="90"/>
        <v>27.790855295262222</v>
      </c>
      <c r="N185" s="82"/>
      <c r="O185" s="82"/>
      <c r="P185" s="82"/>
      <c r="Q185" s="88"/>
      <c r="AL185" s="54" t="s">
        <v>715</v>
      </c>
      <c r="AM185" s="208" t="s">
        <v>220</v>
      </c>
      <c r="AN185" s="208" t="s">
        <v>859</v>
      </c>
      <c r="AO185" s="209">
        <v>10190009</v>
      </c>
      <c r="AP185" s="209">
        <f>Input!S253</f>
        <v>1260</v>
      </c>
      <c r="AQ185" s="53">
        <f>Input!T253</f>
        <v>1260</v>
      </c>
      <c r="AR185" s="110">
        <f t="shared" si="96"/>
        <v>2033.12592</v>
      </c>
    </row>
    <row r="186" spans="1:44" x14ac:dyDescent="0.3">
      <c r="A186" s="54" t="s">
        <v>582</v>
      </c>
      <c r="B186" s="209" t="s">
        <v>602</v>
      </c>
      <c r="C186" s="209">
        <v>10190016</v>
      </c>
      <c r="D186" s="53" t="s">
        <v>220</v>
      </c>
      <c r="E186" s="54">
        <f>Input!I186</f>
        <v>15000</v>
      </c>
      <c r="F186" s="53">
        <f t="shared" si="88"/>
        <v>16.808249999999997</v>
      </c>
      <c r="G186" s="356">
        <f>F186*Input!$K$151</f>
        <v>8.4041249999999987</v>
      </c>
      <c r="H186" s="57">
        <v>393</v>
      </c>
      <c r="I186" s="109">
        <v>456</v>
      </c>
      <c r="J186" s="357">
        <f t="shared" si="89"/>
        <v>1.4868319764512477E-2</v>
      </c>
      <c r="K186" s="190">
        <f t="shared" si="90"/>
        <v>9.0527108614930292</v>
      </c>
      <c r="N186" s="82"/>
      <c r="O186" s="82"/>
      <c r="P186" s="82"/>
      <c r="Q186" s="88"/>
      <c r="AL186" s="54" t="s">
        <v>715</v>
      </c>
      <c r="AM186" s="208" t="s">
        <v>220</v>
      </c>
      <c r="AN186" s="208" t="s">
        <v>860</v>
      </c>
      <c r="AO186" s="209">
        <v>10190015</v>
      </c>
      <c r="AP186" s="209">
        <f>Input!S254</f>
        <v>925</v>
      </c>
      <c r="AQ186" s="53">
        <f>Input!T254</f>
        <v>925</v>
      </c>
      <c r="AR186" s="110">
        <f t="shared" si="96"/>
        <v>1492.5726</v>
      </c>
    </row>
    <row r="187" spans="1:44" x14ac:dyDescent="0.3">
      <c r="A187" s="54" t="s">
        <v>583</v>
      </c>
      <c r="B187" s="209" t="s">
        <v>602</v>
      </c>
      <c r="C187" s="209">
        <v>10190009</v>
      </c>
      <c r="D187" s="53" t="s">
        <v>220</v>
      </c>
      <c r="E187" s="54">
        <f>Input!I187</f>
        <v>13560</v>
      </c>
      <c r="F187" s="53">
        <f t="shared" si="88"/>
        <v>15.194657999999999</v>
      </c>
      <c r="G187" s="356">
        <f>F187*Input!$K$151</f>
        <v>7.5973289999999993</v>
      </c>
      <c r="H187" s="57">
        <v>68202</v>
      </c>
      <c r="I187" s="109">
        <v>73311</v>
      </c>
      <c r="J187" s="357">
        <f t="shared" si="89"/>
        <v>7.2236775913693471E-3</v>
      </c>
      <c r="K187" s="190">
        <f t="shared" si="90"/>
        <v>7.8767479824683599</v>
      </c>
      <c r="N187" s="82"/>
      <c r="O187" s="82"/>
      <c r="P187" s="82"/>
      <c r="Q187" s="88"/>
      <c r="AL187" s="54" t="s">
        <v>715</v>
      </c>
      <c r="AM187" s="208" t="s">
        <v>220</v>
      </c>
      <c r="AN187" s="208" t="s">
        <v>861</v>
      </c>
      <c r="AO187" s="209">
        <v>10190009</v>
      </c>
      <c r="AP187" s="209">
        <f>Input!S255</f>
        <v>200</v>
      </c>
      <c r="AQ187" s="53">
        <f>Input!T255</f>
        <v>200</v>
      </c>
      <c r="AR187" s="110">
        <f t="shared" si="96"/>
        <v>322.71839999999997</v>
      </c>
    </row>
    <row r="188" spans="1:44" x14ac:dyDescent="0.3">
      <c r="A188" s="54" t="s">
        <v>584</v>
      </c>
      <c r="B188" s="209" t="s">
        <v>602</v>
      </c>
      <c r="C188" s="209">
        <v>10190009</v>
      </c>
      <c r="D188" s="53" t="s">
        <v>220</v>
      </c>
      <c r="E188" s="54">
        <f>Input!I188</f>
        <v>15594</v>
      </c>
      <c r="F188" s="53">
        <f t="shared" si="88"/>
        <v>17.473856699999999</v>
      </c>
      <c r="G188" s="356">
        <f>F188*Input!$K$151</f>
        <v>8.7369283499999995</v>
      </c>
      <c r="H188" s="57">
        <v>68202</v>
      </c>
      <c r="I188" s="109">
        <v>73311</v>
      </c>
      <c r="J188" s="357">
        <f t="shared" si="89"/>
        <v>7.2236775913693471E-3</v>
      </c>
      <c r="K188" s="190">
        <f t="shared" si="90"/>
        <v>9.058260179838614</v>
      </c>
      <c r="N188" s="82"/>
      <c r="O188" s="82"/>
      <c r="P188" s="82"/>
      <c r="Q188" s="88"/>
      <c r="AL188" s="54" t="s">
        <v>715</v>
      </c>
      <c r="AM188" s="208" t="s">
        <v>220</v>
      </c>
      <c r="AN188" s="779" t="s">
        <v>862</v>
      </c>
      <c r="AO188" s="209">
        <v>10190008</v>
      </c>
      <c r="AP188" s="209">
        <f>Input!S256</f>
        <v>800</v>
      </c>
      <c r="AQ188" s="53">
        <f>Input!T256</f>
        <v>295.92</v>
      </c>
      <c r="AR188" s="110">
        <f t="shared" si="96"/>
        <v>477.49414464</v>
      </c>
    </row>
    <row r="189" spans="1:44" x14ac:dyDescent="0.3">
      <c r="A189" s="54" t="s">
        <v>585</v>
      </c>
      <c r="B189" s="209" t="s">
        <v>602</v>
      </c>
      <c r="C189" s="209">
        <v>10190009</v>
      </c>
      <c r="D189" s="53" t="s">
        <v>220</v>
      </c>
      <c r="E189" s="54">
        <f>Input!I189</f>
        <v>27120</v>
      </c>
      <c r="F189" s="53">
        <f t="shared" si="88"/>
        <v>30.389315999999997</v>
      </c>
      <c r="G189" s="356">
        <f>F189*Input!$K$151</f>
        <v>15.194657999999999</v>
      </c>
      <c r="H189" s="57">
        <v>68202</v>
      </c>
      <c r="I189" s="109">
        <v>73311</v>
      </c>
      <c r="J189" s="357">
        <f t="shared" si="89"/>
        <v>7.2236775913693471E-3</v>
      </c>
      <c r="K189" s="190">
        <f t="shared" si="90"/>
        <v>15.75349596493672</v>
      </c>
      <c r="N189" s="82"/>
      <c r="O189" s="82"/>
      <c r="P189" s="82"/>
      <c r="Q189" s="88"/>
      <c r="AL189" s="54" t="s">
        <v>715</v>
      </c>
      <c r="AM189" s="208" t="s">
        <v>220</v>
      </c>
      <c r="AN189" s="779"/>
      <c r="AO189" s="209">
        <v>10190009</v>
      </c>
      <c r="AP189" s="209">
        <f>Input!S257</f>
        <v>400</v>
      </c>
      <c r="AQ189" s="53">
        <f>Input!T257</f>
        <v>147.96</v>
      </c>
      <c r="AR189" s="110">
        <f t="shared" si="96"/>
        <v>238.74707232</v>
      </c>
    </row>
    <row r="190" spans="1:44" x14ac:dyDescent="0.3">
      <c r="A190" s="54" t="s">
        <v>586</v>
      </c>
      <c r="B190" s="209" t="s">
        <v>602</v>
      </c>
      <c r="C190" s="209">
        <v>10190009</v>
      </c>
      <c r="D190" s="53" t="s">
        <v>220</v>
      </c>
      <c r="E190" s="54">
        <f>Input!I190</f>
        <v>135600</v>
      </c>
      <c r="F190" s="53">
        <f t="shared" si="88"/>
        <v>151.94657999999998</v>
      </c>
      <c r="G190" s="356">
        <f>F190*Input!$K$151</f>
        <v>75.973289999999992</v>
      </c>
      <c r="H190" s="57">
        <v>68202</v>
      </c>
      <c r="I190" s="109">
        <v>73311</v>
      </c>
      <c r="J190" s="357">
        <f t="shared" si="89"/>
        <v>7.2236775913693471E-3</v>
      </c>
      <c r="K190" s="190">
        <f t="shared" si="90"/>
        <v>78.767479824683591</v>
      </c>
      <c r="N190" s="82"/>
      <c r="O190" s="82"/>
      <c r="P190" s="82"/>
      <c r="Q190" s="88"/>
      <c r="AL190" s="54" t="s">
        <v>715</v>
      </c>
      <c r="AM190" s="208" t="s">
        <v>220</v>
      </c>
      <c r="AN190" s="779"/>
      <c r="AO190" s="209">
        <v>10190009</v>
      </c>
      <c r="AP190" s="209">
        <f>Input!S258</f>
        <v>350</v>
      </c>
      <c r="AQ190" s="53">
        <f>Input!T258</f>
        <v>135.63</v>
      </c>
      <c r="AR190" s="110">
        <f t="shared" si="96"/>
        <v>218.85148295999997</v>
      </c>
    </row>
    <row r="191" spans="1:44" x14ac:dyDescent="0.3">
      <c r="A191" s="54" t="s">
        <v>587</v>
      </c>
      <c r="B191" s="209" t="s">
        <v>602</v>
      </c>
      <c r="C191" s="209">
        <v>10190009</v>
      </c>
      <c r="D191" s="53" t="s">
        <v>220</v>
      </c>
      <c r="E191" s="54">
        <f>Input!I191</f>
        <v>45200</v>
      </c>
      <c r="F191" s="53">
        <f t="shared" si="88"/>
        <v>50.648859999999992</v>
      </c>
      <c r="G191" s="356">
        <f>F191*Input!$K$151</f>
        <v>25.324429999999996</v>
      </c>
      <c r="H191" s="57">
        <v>68202</v>
      </c>
      <c r="I191" s="109">
        <v>73311</v>
      </c>
      <c r="J191" s="357">
        <f t="shared" si="89"/>
        <v>7.2236775913693471E-3</v>
      </c>
      <c r="K191" s="190">
        <f t="shared" si="90"/>
        <v>26.255826608227864</v>
      </c>
      <c r="N191" s="82"/>
      <c r="O191" s="82"/>
      <c r="P191" s="82"/>
      <c r="Q191" s="88"/>
      <c r="AL191" s="54" t="s">
        <v>715</v>
      </c>
      <c r="AM191" s="208" t="s">
        <v>220</v>
      </c>
      <c r="AN191" s="779"/>
      <c r="AO191" s="209">
        <v>10190009</v>
      </c>
      <c r="AP191" s="209">
        <f>Input!S259</f>
        <v>250</v>
      </c>
      <c r="AQ191" s="53">
        <f>Input!T259</f>
        <v>98.64</v>
      </c>
      <c r="AR191" s="110">
        <f t="shared" si="96"/>
        <v>159.16471487999999</v>
      </c>
    </row>
    <row r="192" spans="1:44" x14ac:dyDescent="0.3">
      <c r="A192" s="54" t="s">
        <v>588</v>
      </c>
      <c r="B192" s="209" t="s">
        <v>602</v>
      </c>
      <c r="C192" s="209">
        <v>10190009</v>
      </c>
      <c r="D192" s="53" t="s">
        <v>220</v>
      </c>
      <c r="E192" s="54">
        <f>Input!I192</f>
        <v>20340</v>
      </c>
      <c r="F192" s="53">
        <f t="shared" si="88"/>
        <v>22.791986999999999</v>
      </c>
      <c r="G192" s="356">
        <f>F192*Input!$K$151</f>
        <v>11.395993499999999</v>
      </c>
      <c r="H192" s="57">
        <v>68202</v>
      </c>
      <c r="I192" s="109">
        <v>73311</v>
      </c>
      <c r="J192" s="357">
        <f t="shared" si="89"/>
        <v>7.2236775913693471E-3</v>
      </c>
      <c r="K192" s="190">
        <f t="shared" si="90"/>
        <v>11.81512197370254</v>
      </c>
      <c r="N192" s="82"/>
      <c r="O192" s="82"/>
      <c r="P192" s="118"/>
      <c r="Q192" s="88"/>
      <c r="AL192" s="54" t="s">
        <v>715</v>
      </c>
      <c r="AM192" s="208" t="s">
        <v>220</v>
      </c>
      <c r="AN192" s="779"/>
      <c r="AO192" s="209">
        <v>10190009</v>
      </c>
      <c r="AP192" s="209">
        <f>Input!S260</f>
        <v>250</v>
      </c>
      <c r="AQ192" s="53">
        <f>Input!T260</f>
        <v>98.64</v>
      </c>
      <c r="AR192" s="110">
        <f t="shared" si="96"/>
        <v>159.16471487999999</v>
      </c>
    </row>
    <row r="193" spans="1:45" ht="15" thickBot="1" x14ac:dyDescent="0.35">
      <c r="A193" s="62" t="s">
        <v>589</v>
      </c>
      <c r="B193" s="210" t="s">
        <v>602</v>
      </c>
      <c r="C193" s="210">
        <v>10190009</v>
      </c>
      <c r="D193" s="63" t="s">
        <v>546</v>
      </c>
      <c r="E193" s="62">
        <f>Input!I193</f>
        <v>13100000</v>
      </c>
      <c r="F193" s="63">
        <f t="shared" si="88"/>
        <v>14679.204999999998</v>
      </c>
      <c r="G193" s="358">
        <f>F193*Input!K144</f>
        <v>9541.4832499999993</v>
      </c>
      <c r="H193" s="65">
        <v>68202</v>
      </c>
      <c r="I193" s="300">
        <v>73311</v>
      </c>
      <c r="J193" s="359">
        <f t="shared" si="89"/>
        <v>7.2236775913693471E-3</v>
      </c>
      <c r="K193" s="360">
        <f t="shared" si="90"/>
        <v>9892.4054676575342</v>
      </c>
      <c r="N193" s="82"/>
      <c r="O193" s="82"/>
      <c r="P193" s="118"/>
      <c r="Q193" s="88"/>
      <c r="AL193" s="54" t="s">
        <v>715</v>
      </c>
      <c r="AM193" s="208" t="s">
        <v>220</v>
      </c>
      <c r="AN193" s="779"/>
      <c r="AO193" s="209">
        <v>10190008</v>
      </c>
      <c r="AP193" s="209">
        <f>Input!S261</f>
        <v>250</v>
      </c>
      <c r="AQ193" s="53">
        <f>Input!T261</f>
        <v>98.64</v>
      </c>
      <c r="AR193" s="110">
        <f t="shared" si="96"/>
        <v>159.16471487999999</v>
      </c>
    </row>
    <row r="194" spans="1:45" ht="19.2" thickTop="1" thickBot="1" x14ac:dyDescent="0.4">
      <c r="A194" s="676" t="s">
        <v>604</v>
      </c>
      <c r="B194" s="677"/>
      <c r="C194" s="677"/>
      <c r="D194" s="677"/>
      <c r="E194" s="677"/>
      <c r="F194" s="677"/>
      <c r="G194" s="677"/>
      <c r="H194" s="677"/>
      <c r="I194" s="677"/>
      <c r="J194" s="677"/>
      <c r="K194" s="677"/>
      <c r="L194" s="677"/>
      <c r="M194" s="678"/>
      <c r="N194" s="97"/>
      <c r="O194" s="97"/>
      <c r="P194" s="99"/>
      <c r="Q194" s="88"/>
      <c r="AL194" s="54" t="s">
        <v>715</v>
      </c>
      <c r="AM194" s="208" t="s">
        <v>220</v>
      </c>
      <c r="AN194" s="779"/>
      <c r="AO194" s="209">
        <v>10190008</v>
      </c>
      <c r="AP194" s="209">
        <f>Input!S262</f>
        <v>250</v>
      </c>
      <c r="AQ194" s="53">
        <f>Input!T262</f>
        <v>98.64</v>
      </c>
      <c r="AR194" s="110">
        <f t="shared" si="96"/>
        <v>159.16471487999999</v>
      </c>
    </row>
    <row r="195" spans="1:45" ht="48.6" customHeight="1" thickTop="1" x14ac:dyDescent="0.35">
      <c r="A195" s="692" t="s">
        <v>1160</v>
      </c>
      <c r="B195" s="693"/>
      <c r="C195" s="693"/>
      <c r="D195" s="711"/>
      <c r="E195" s="692" t="s">
        <v>1161</v>
      </c>
      <c r="F195" s="711"/>
      <c r="G195" s="361" t="s">
        <v>1162</v>
      </c>
      <c r="H195" s="673" t="s">
        <v>1163</v>
      </c>
      <c r="I195" s="674"/>
      <c r="J195" s="675"/>
      <c r="K195" s="361" t="s">
        <v>1170</v>
      </c>
      <c r="L195" s="679" t="s">
        <v>1171</v>
      </c>
      <c r="M195" s="680"/>
      <c r="P195" s="249"/>
      <c r="Q195" s="85"/>
      <c r="AL195" s="54" t="s">
        <v>715</v>
      </c>
      <c r="AM195" s="208" t="s">
        <v>220</v>
      </c>
      <c r="AN195" s="779"/>
      <c r="AO195" s="209">
        <v>10190009</v>
      </c>
      <c r="AP195" s="209">
        <f>Input!S263</f>
        <v>200</v>
      </c>
      <c r="AQ195" s="53">
        <f>Input!T263</f>
        <v>73.98</v>
      </c>
      <c r="AR195" s="110">
        <f t="shared" si="96"/>
        <v>119.37353616</v>
      </c>
    </row>
    <row r="196" spans="1:45" ht="33.6" customHeight="1" x14ac:dyDescent="0.3">
      <c r="A196" s="105" t="s">
        <v>463</v>
      </c>
      <c r="B196" s="213" t="s">
        <v>590</v>
      </c>
      <c r="C196" s="117" t="s">
        <v>7</v>
      </c>
      <c r="D196" s="119" t="s">
        <v>392</v>
      </c>
      <c r="E196" s="237" t="s">
        <v>457</v>
      </c>
      <c r="F196" s="120" t="s">
        <v>459</v>
      </c>
      <c r="G196" s="342" t="s">
        <v>460</v>
      </c>
      <c r="H196" s="125" t="s">
        <v>676</v>
      </c>
      <c r="I196" s="117" t="s">
        <v>677</v>
      </c>
      <c r="J196" s="106" t="s">
        <v>678</v>
      </c>
      <c r="K196" s="318" t="s">
        <v>796</v>
      </c>
      <c r="L196" s="202" t="s">
        <v>7</v>
      </c>
      <c r="M196" s="319" t="s">
        <v>795</v>
      </c>
      <c r="P196" s="100"/>
      <c r="Q196" s="89"/>
      <c r="AL196" s="54" t="s">
        <v>715</v>
      </c>
      <c r="AM196" s="208" t="s">
        <v>220</v>
      </c>
      <c r="AN196" s="779"/>
      <c r="AO196" s="209">
        <v>10190009</v>
      </c>
      <c r="AP196" s="209">
        <f>Input!S264</f>
        <v>200</v>
      </c>
      <c r="AQ196" s="53">
        <f>Input!T264</f>
        <v>73.98</v>
      </c>
      <c r="AR196" s="110">
        <f t="shared" si="96"/>
        <v>119.37353616</v>
      </c>
    </row>
    <row r="197" spans="1:45" x14ac:dyDescent="0.3">
      <c r="A197" s="57" t="s">
        <v>605</v>
      </c>
      <c r="B197" s="208" t="s">
        <v>533</v>
      </c>
      <c r="C197" s="209">
        <v>10120201</v>
      </c>
      <c r="D197" s="72" t="s">
        <v>220</v>
      </c>
      <c r="E197" s="57">
        <f>Input!I277</f>
        <v>23000</v>
      </c>
      <c r="F197" s="72">
        <f>(E197/1000000)*1120.55</f>
        <v>25.772649999999999</v>
      </c>
      <c r="G197" s="107">
        <f t="shared" ref="G197:G205" si="97">F197</f>
        <v>25.772649999999999</v>
      </c>
      <c r="H197" s="54">
        <v>33287</v>
      </c>
      <c r="I197" s="209">
        <v>43286</v>
      </c>
      <c r="J197" s="53">
        <f>(LN(I197/H197))/10</f>
        <v>2.626623267184966E-2</v>
      </c>
      <c r="K197" s="110">
        <f>G197*EXP(J197*8)</f>
        <v>31.799282082313361</v>
      </c>
      <c r="L197" s="181">
        <v>10110201</v>
      </c>
      <c r="M197" s="178">
        <v>0</v>
      </c>
      <c r="P197" s="118"/>
      <c r="Q197" s="87"/>
      <c r="AL197" s="54" t="s">
        <v>715</v>
      </c>
      <c r="AM197" s="208" t="s">
        <v>220</v>
      </c>
      <c r="AN197" s="779"/>
      <c r="AO197" s="209">
        <v>10190009</v>
      </c>
      <c r="AP197" s="209">
        <f>Input!S265</f>
        <v>175</v>
      </c>
      <c r="AQ197" s="53">
        <f>Input!T265</f>
        <v>61.65</v>
      </c>
      <c r="AR197" s="110">
        <f t="shared" si="96"/>
        <v>99.477946799999984</v>
      </c>
    </row>
    <row r="198" spans="1:45" x14ac:dyDescent="0.3">
      <c r="A198" s="57" t="s">
        <v>606</v>
      </c>
      <c r="B198" s="208" t="s">
        <v>533</v>
      </c>
      <c r="C198" s="209">
        <v>10120201</v>
      </c>
      <c r="D198" s="72" t="s">
        <v>220</v>
      </c>
      <c r="E198" s="57">
        <f>Input!I278</f>
        <v>0</v>
      </c>
      <c r="F198" s="72">
        <f t="shared" ref="F198:F226" si="98">(E198/1000000)*1120.55</f>
        <v>0</v>
      </c>
      <c r="G198" s="107">
        <f t="shared" si="97"/>
        <v>0</v>
      </c>
      <c r="H198" s="54">
        <v>33287</v>
      </c>
      <c r="I198" s="209">
        <v>43286</v>
      </c>
      <c r="J198" s="53">
        <f t="shared" ref="J198:J226" si="99">(LN(I198/H198))/10</f>
        <v>2.626623267184966E-2</v>
      </c>
      <c r="K198" s="110">
        <f t="shared" ref="K198:K226" si="100">G198*EXP(J198*8)</f>
        <v>0</v>
      </c>
      <c r="L198" s="181">
        <v>10120101</v>
      </c>
      <c r="M198" s="178">
        <v>0</v>
      </c>
      <c r="P198" s="118"/>
      <c r="Q198" s="88"/>
      <c r="AL198" s="54" t="s">
        <v>715</v>
      </c>
      <c r="AM198" s="208" t="s">
        <v>220</v>
      </c>
      <c r="AN198" s="779"/>
      <c r="AO198" s="209">
        <v>10190008</v>
      </c>
      <c r="AP198" s="209">
        <f>Input!S266</f>
        <v>125</v>
      </c>
      <c r="AQ198" s="53">
        <f>Input!T266</f>
        <v>49.32</v>
      </c>
      <c r="AR198" s="110">
        <f t="shared" si="96"/>
        <v>79.582357439999996</v>
      </c>
    </row>
    <row r="199" spans="1:45" x14ac:dyDescent="0.3">
      <c r="A199" s="57" t="s">
        <v>607</v>
      </c>
      <c r="B199" s="208" t="s">
        <v>533</v>
      </c>
      <c r="C199" s="209">
        <v>10120201</v>
      </c>
      <c r="D199" s="72" t="s">
        <v>220</v>
      </c>
      <c r="E199" s="57">
        <f>Input!I279</f>
        <v>10750</v>
      </c>
      <c r="F199" s="72">
        <f t="shared" si="98"/>
        <v>12.045912499999998</v>
      </c>
      <c r="G199" s="107">
        <f t="shared" si="97"/>
        <v>12.045912499999998</v>
      </c>
      <c r="H199" s="54">
        <v>33287</v>
      </c>
      <c r="I199" s="209">
        <v>43286</v>
      </c>
      <c r="J199" s="53">
        <f t="shared" si="99"/>
        <v>2.626623267184966E-2</v>
      </c>
      <c r="K199" s="110">
        <f t="shared" si="100"/>
        <v>14.862707929776896</v>
      </c>
      <c r="L199" s="181">
        <v>10120102</v>
      </c>
      <c r="M199" s="178">
        <v>0</v>
      </c>
      <c r="P199" s="118"/>
      <c r="Q199" s="88"/>
      <c r="AL199" s="54" t="s">
        <v>715</v>
      </c>
      <c r="AM199" s="208" t="s">
        <v>220</v>
      </c>
      <c r="AN199" s="779" t="s">
        <v>863</v>
      </c>
      <c r="AO199" s="209">
        <v>10190015</v>
      </c>
      <c r="AP199" s="209">
        <f>Input!S267</f>
        <v>300</v>
      </c>
      <c r="AQ199" s="53">
        <f>Input!T267</f>
        <v>300</v>
      </c>
      <c r="AR199" s="110">
        <f t="shared" si="96"/>
        <v>484.07759999999996</v>
      </c>
    </row>
    <row r="200" spans="1:45" x14ac:dyDescent="0.3">
      <c r="A200" s="57" t="s">
        <v>608</v>
      </c>
      <c r="B200" s="208" t="s">
        <v>533</v>
      </c>
      <c r="C200" s="209">
        <v>10120201</v>
      </c>
      <c r="D200" s="72" t="s">
        <v>220</v>
      </c>
      <c r="E200" s="57">
        <f>Input!I280</f>
        <v>84000</v>
      </c>
      <c r="F200" s="72">
        <f t="shared" si="98"/>
        <v>94.126199999999997</v>
      </c>
      <c r="G200" s="107">
        <f t="shared" si="97"/>
        <v>94.126199999999997</v>
      </c>
      <c r="H200" s="54">
        <v>33287</v>
      </c>
      <c r="I200" s="209">
        <v>43286</v>
      </c>
      <c r="J200" s="53">
        <f t="shared" si="99"/>
        <v>2.626623267184966E-2</v>
      </c>
      <c r="K200" s="110">
        <f t="shared" si="100"/>
        <v>116.13650847453576</v>
      </c>
      <c r="L200" s="181">
        <v>10120103</v>
      </c>
      <c r="M200" s="178">
        <v>0</v>
      </c>
      <c r="P200" s="118"/>
      <c r="Q200" s="88"/>
      <c r="AL200" s="54" t="s">
        <v>715</v>
      </c>
      <c r="AM200" s="208" t="s">
        <v>220</v>
      </c>
      <c r="AN200" s="779"/>
      <c r="AO200" s="209">
        <v>10190015</v>
      </c>
      <c r="AP200" s="209">
        <f>Input!S268</f>
        <v>300</v>
      </c>
      <c r="AQ200" s="53">
        <f>Input!T268</f>
        <v>300</v>
      </c>
      <c r="AR200" s="110">
        <f t="shared" si="96"/>
        <v>484.07759999999996</v>
      </c>
    </row>
    <row r="201" spans="1:45" x14ac:dyDescent="0.3">
      <c r="A201" s="57" t="s">
        <v>609</v>
      </c>
      <c r="B201" s="208" t="s">
        <v>533</v>
      </c>
      <c r="C201" s="209">
        <v>10120201</v>
      </c>
      <c r="D201" s="72" t="s">
        <v>220</v>
      </c>
      <c r="E201" s="57">
        <f>Input!I281</f>
        <v>0</v>
      </c>
      <c r="F201" s="72">
        <f t="shared" si="98"/>
        <v>0</v>
      </c>
      <c r="G201" s="107">
        <f t="shared" si="97"/>
        <v>0</v>
      </c>
      <c r="H201" s="54">
        <v>33287</v>
      </c>
      <c r="I201" s="209">
        <v>43286</v>
      </c>
      <c r="J201" s="53">
        <f t="shared" si="99"/>
        <v>2.626623267184966E-2</v>
      </c>
      <c r="K201" s="110">
        <f t="shared" si="100"/>
        <v>0</v>
      </c>
      <c r="L201" s="181">
        <v>10120104</v>
      </c>
      <c r="M201" s="178">
        <f>K218</f>
        <v>21.538421165620296</v>
      </c>
      <c r="P201" s="118"/>
      <c r="Q201" s="88"/>
      <c r="AL201" s="54" t="s">
        <v>715</v>
      </c>
      <c r="AM201" s="208" t="s">
        <v>220</v>
      </c>
      <c r="AN201" s="779"/>
      <c r="AO201" s="209">
        <v>10190009</v>
      </c>
      <c r="AP201" s="209">
        <f>Input!S269</f>
        <v>105</v>
      </c>
      <c r="AQ201" s="53">
        <f>Input!T269</f>
        <v>105</v>
      </c>
      <c r="AR201" s="110">
        <f t="shared" si="96"/>
        <v>169.42715999999999</v>
      </c>
    </row>
    <row r="202" spans="1:45" x14ac:dyDescent="0.3">
      <c r="A202" s="57" t="s">
        <v>610</v>
      </c>
      <c r="B202" s="208" t="s">
        <v>533</v>
      </c>
      <c r="C202" s="209">
        <v>10120201</v>
      </c>
      <c r="D202" s="72" t="s">
        <v>220</v>
      </c>
      <c r="E202" s="57">
        <f>Input!I282</f>
        <v>76000</v>
      </c>
      <c r="F202" s="72">
        <f t="shared" si="98"/>
        <v>85.161799999999999</v>
      </c>
      <c r="G202" s="107">
        <f t="shared" si="97"/>
        <v>85.161799999999999</v>
      </c>
      <c r="H202" s="54">
        <v>33287</v>
      </c>
      <c r="I202" s="209">
        <v>43286</v>
      </c>
      <c r="J202" s="53">
        <f t="shared" si="99"/>
        <v>2.626623267184966E-2</v>
      </c>
      <c r="K202" s="110">
        <f t="shared" si="100"/>
        <v>105.07588861981807</v>
      </c>
      <c r="L202" s="181">
        <v>10120105</v>
      </c>
      <c r="M202" s="178">
        <v>0</v>
      </c>
      <c r="P202" s="118"/>
      <c r="Q202" s="88"/>
      <c r="AL202" s="54" t="s">
        <v>715</v>
      </c>
      <c r="AM202" s="208" t="s">
        <v>220</v>
      </c>
      <c r="AN202" s="779"/>
      <c r="AO202" s="209">
        <v>10190009</v>
      </c>
      <c r="AP202" s="209">
        <f>Input!S270</f>
        <v>105</v>
      </c>
      <c r="AQ202" s="53">
        <f>Input!T270</f>
        <v>105</v>
      </c>
      <c r="AR202" s="110">
        <f t="shared" si="96"/>
        <v>169.42715999999999</v>
      </c>
    </row>
    <row r="203" spans="1:45" x14ac:dyDescent="0.3">
      <c r="A203" s="57" t="s">
        <v>611</v>
      </c>
      <c r="B203" s="208" t="s">
        <v>533</v>
      </c>
      <c r="C203" s="209">
        <v>10120201</v>
      </c>
      <c r="D203" s="72" t="s">
        <v>220</v>
      </c>
      <c r="E203" s="57">
        <f>Input!I283</f>
        <v>90000</v>
      </c>
      <c r="F203" s="72">
        <f t="shared" si="98"/>
        <v>100.84949999999999</v>
      </c>
      <c r="G203" s="107">
        <f t="shared" si="97"/>
        <v>100.84949999999999</v>
      </c>
      <c r="H203" s="54">
        <v>33287</v>
      </c>
      <c r="I203" s="209">
        <v>43286</v>
      </c>
      <c r="J203" s="53">
        <f t="shared" si="99"/>
        <v>2.626623267184966E-2</v>
      </c>
      <c r="K203" s="110">
        <f t="shared" si="100"/>
        <v>124.43197336557402</v>
      </c>
      <c r="L203" s="181">
        <v>10120106</v>
      </c>
      <c r="M203" s="178">
        <v>0</v>
      </c>
      <c r="P203" s="118"/>
      <c r="Q203" s="88"/>
      <c r="AL203" s="54" t="s">
        <v>715</v>
      </c>
      <c r="AM203" s="208" t="s">
        <v>220</v>
      </c>
      <c r="AN203" s="208" t="s">
        <v>864</v>
      </c>
      <c r="AO203" s="209">
        <v>10190015</v>
      </c>
      <c r="AP203" s="209">
        <f>Input!S271</f>
        <v>90</v>
      </c>
      <c r="AQ203" s="53">
        <f>Input!T271</f>
        <v>90</v>
      </c>
      <c r="AR203" s="110">
        <f t="shared" si="96"/>
        <v>145.22327999999999</v>
      </c>
    </row>
    <row r="204" spans="1:45" x14ac:dyDescent="0.3">
      <c r="A204" s="54" t="s">
        <v>612</v>
      </c>
      <c r="B204" s="209" t="s">
        <v>533</v>
      </c>
      <c r="C204" s="209">
        <v>10120201</v>
      </c>
      <c r="D204" s="53" t="s">
        <v>220</v>
      </c>
      <c r="E204" s="57">
        <f>Input!I284</f>
        <v>0</v>
      </c>
      <c r="F204" s="72">
        <f t="shared" si="98"/>
        <v>0</v>
      </c>
      <c r="G204" s="107">
        <f t="shared" si="97"/>
        <v>0</v>
      </c>
      <c r="H204" s="54">
        <v>33287</v>
      </c>
      <c r="I204" s="209">
        <v>43286</v>
      </c>
      <c r="J204" s="53">
        <f t="shared" si="99"/>
        <v>2.626623267184966E-2</v>
      </c>
      <c r="K204" s="110">
        <f t="shared" si="100"/>
        <v>0</v>
      </c>
      <c r="L204" s="181">
        <v>10120107</v>
      </c>
      <c r="M204" s="178">
        <f>SUM(K221:K226)</f>
        <v>1659.4243693387525</v>
      </c>
      <c r="P204" s="118"/>
      <c r="Q204" s="88"/>
      <c r="AL204" s="54" t="s">
        <v>715</v>
      </c>
      <c r="AM204" s="208" t="s">
        <v>220</v>
      </c>
      <c r="AN204" s="208" t="s">
        <v>865</v>
      </c>
      <c r="AO204" s="208">
        <v>10190009</v>
      </c>
      <c r="AP204" s="209">
        <f>Input!S272</f>
        <v>50</v>
      </c>
      <c r="AQ204" s="53">
        <f>Input!T272</f>
        <v>50</v>
      </c>
      <c r="AR204" s="110">
        <f t="shared" si="96"/>
        <v>80.679599999999994</v>
      </c>
    </row>
    <row r="205" spans="1:45" ht="15" thickBot="1" x14ac:dyDescent="0.35">
      <c r="A205" s="54" t="s">
        <v>613</v>
      </c>
      <c r="B205" s="209" t="s">
        <v>533</v>
      </c>
      <c r="C205" s="209">
        <v>10120201</v>
      </c>
      <c r="D205" s="53" t="s">
        <v>220</v>
      </c>
      <c r="E205" s="57">
        <f>Input!I285</f>
        <v>0</v>
      </c>
      <c r="F205" s="72">
        <f t="shared" si="98"/>
        <v>0</v>
      </c>
      <c r="G205" s="107">
        <f t="shared" si="97"/>
        <v>0</v>
      </c>
      <c r="H205" s="54">
        <v>33287</v>
      </c>
      <c r="I205" s="209">
        <v>43286</v>
      </c>
      <c r="J205" s="53">
        <f t="shared" si="99"/>
        <v>2.626623267184966E-2</v>
      </c>
      <c r="K205" s="110">
        <f t="shared" si="100"/>
        <v>0</v>
      </c>
      <c r="L205" s="181">
        <v>10120108</v>
      </c>
      <c r="M205" s="178">
        <v>0</v>
      </c>
      <c r="P205" s="118"/>
      <c r="Q205" s="88"/>
      <c r="AL205" s="52" t="s">
        <v>715</v>
      </c>
      <c r="AM205" s="74" t="s">
        <v>210</v>
      </c>
      <c r="AN205" s="74" t="s">
        <v>831</v>
      </c>
      <c r="AO205" s="74">
        <v>10190009</v>
      </c>
      <c r="AP205" s="51">
        <f>Input!S273</f>
        <v>197.47200000000001</v>
      </c>
      <c r="AQ205" s="95">
        <f>Input!T273</f>
        <v>197.47200000000001</v>
      </c>
      <c r="AR205" s="111">
        <f t="shared" si="96"/>
        <v>318.63923942399998</v>
      </c>
    </row>
    <row r="206" spans="1:45" ht="19.2" thickTop="1" thickBot="1" x14ac:dyDescent="0.4">
      <c r="A206" s="54" t="s">
        <v>614</v>
      </c>
      <c r="B206" s="209" t="s">
        <v>533</v>
      </c>
      <c r="C206" s="209">
        <v>10120201</v>
      </c>
      <c r="D206" s="53" t="s">
        <v>220</v>
      </c>
      <c r="E206" s="57">
        <f>Input!I286</f>
        <v>4000000</v>
      </c>
      <c r="F206" s="72">
        <f t="shared" si="98"/>
        <v>4482.2</v>
      </c>
      <c r="G206" s="107">
        <f>F206-2577</f>
        <v>1905.1999999999998</v>
      </c>
      <c r="H206" s="54">
        <v>33287</v>
      </c>
      <c r="I206" s="209">
        <v>43286</v>
      </c>
      <c r="J206" s="53">
        <f t="shared" si="99"/>
        <v>2.626623267184966E-2</v>
      </c>
      <c r="K206" s="110">
        <f t="shared" si="100"/>
        <v>2350.7086862710439</v>
      </c>
      <c r="L206" s="181">
        <v>10120201</v>
      </c>
      <c r="M206" s="178">
        <f>SUM(K197,K198,K199,K200,K201,K202,K203,K204,K205,K206,K207,K208,K209,K210,K211,K212,K213,K214,K215)</f>
        <v>3357.6078852067531</v>
      </c>
      <c r="P206" s="118"/>
      <c r="Q206" s="88"/>
      <c r="AL206" s="804" t="s">
        <v>866</v>
      </c>
      <c r="AM206" s="805"/>
      <c r="AN206" s="805"/>
      <c r="AO206" s="805"/>
      <c r="AP206" s="805"/>
      <c r="AQ206" s="805"/>
      <c r="AR206" s="806"/>
      <c r="AS206" s="807"/>
    </row>
    <row r="207" spans="1:45" ht="15" thickTop="1" x14ac:dyDescent="0.3">
      <c r="A207" s="54" t="s">
        <v>615</v>
      </c>
      <c r="B207" s="209" t="s">
        <v>533</v>
      </c>
      <c r="C207" s="209">
        <v>10120201</v>
      </c>
      <c r="D207" s="53" t="s">
        <v>220</v>
      </c>
      <c r="E207" s="57">
        <f>Input!I287</f>
        <v>4000</v>
      </c>
      <c r="F207" s="72">
        <f t="shared" si="98"/>
        <v>4.4821999999999997</v>
      </c>
      <c r="G207" s="107">
        <f>F207</f>
        <v>4.4821999999999997</v>
      </c>
      <c r="H207" s="54">
        <v>33287</v>
      </c>
      <c r="I207" s="209">
        <v>43286</v>
      </c>
      <c r="J207" s="53">
        <f t="shared" si="99"/>
        <v>2.626623267184966E-2</v>
      </c>
      <c r="K207" s="110">
        <f t="shared" si="100"/>
        <v>5.5303099273588456</v>
      </c>
      <c r="L207" s="181">
        <v>10120202</v>
      </c>
      <c r="M207" s="178">
        <v>0</v>
      </c>
      <c r="P207" s="118"/>
      <c r="Q207" s="88"/>
      <c r="AL207" s="820" t="s">
        <v>1160</v>
      </c>
      <c r="AM207" s="821"/>
      <c r="AN207" s="821"/>
      <c r="AO207" s="821"/>
      <c r="AP207" s="822"/>
      <c r="AQ207" s="337" t="s">
        <v>1161</v>
      </c>
      <c r="AR207" s="758" t="s">
        <v>1162</v>
      </c>
      <c r="AS207" s="759"/>
    </row>
    <row r="208" spans="1:45" x14ac:dyDescent="0.3">
      <c r="A208" s="54" t="s">
        <v>616</v>
      </c>
      <c r="B208" s="209" t="s">
        <v>533</v>
      </c>
      <c r="C208" s="209">
        <v>10120201</v>
      </c>
      <c r="D208" s="53" t="s">
        <v>220</v>
      </c>
      <c r="E208" s="57">
        <f>Input!I288</f>
        <v>21000</v>
      </c>
      <c r="F208" s="72">
        <f t="shared" si="98"/>
        <v>23.531549999999999</v>
      </c>
      <c r="G208" s="107">
        <f>F208</f>
        <v>23.531549999999999</v>
      </c>
      <c r="H208" s="54">
        <v>33287</v>
      </c>
      <c r="I208" s="209">
        <v>43286</v>
      </c>
      <c r="J208" s="53">
        <f t="shared" si="99"/>
        <v>2.626623267184966E-2</v>
      </c>
      <c r="K208" s="110">
        <f t="shared" si="100"/>
        <v>29.03412711863394</v>
      </c>
      <c r="L208" s="181">
        <v>10120203</v>
      </c>
      <c r="M208" s="178">
        <f>SUM(K216,K217)</f>
        <v>249.8637009775542</v>
      </c>
      <c r="P208" s="118"/>
      <c r="Q208" s="88"/>
      <c r="AL208" s="105" t="s">
        <v>867</v>
      </c>
      <c r="AM208" s="213" t="s">
        <v>463</v>
      </c>
      <c r="AN208" s="213" t="s">
        <v>392</v>
      </c>
      <c r="AO208" s="235" t="s">
        <v>868</v>
      </c>
      <c r="AP208" s="106" t="s">
        <v>7</v>
      </c>
      <c r="AQ208" s="221" t="s">
        <v>869</v>
      </c>
      <c r="AR208" s="202" t="s">
        <v>7</v>
      </c>
      <c r="AS208" s="319" t="s">
        <v>393</v>
      </c>
    </row>
    <row r="209" spans="1:45" ht="15" thickBot="1" x14ac:dyDescent="0.35">
      <c r="A209" s="54" t="s">
        <v>617</v>
      </c>
      <c r="B209" s="209" t="s">
        <v>533</v>
      </c>
      <c r="C209" s="209">
        <v>10120201</v>
      </c>
      <c r="D209" s="53" t="s">
        <v>220</v>
      </c>
      <c r="E209" s="57">
        <f>Input!I289</f>
        <v>9200</v>
      </c>
      <c r="F209" s="72">
        <f t="shared" si="98"/>
        <v>10.309059999999999</v>
      </c>
      <c r="G209" s="107">
        <f>F209</f>
        <v>10.309059999999999</v>
      </c>
      <c r="H209" s="54">
        <v>33287</v>
      </c>
      <c r="I209" s="209">
        <v>43286</v>
      </c>
      <c r="J209" s="53">
        <f t="shared" si="99"/>
        <v>2.626623267184966E-2</v>
      </c>
      <c r="K209" s="110">
        <f t="shared" si="100"/>
        <v>12.719712832925344</v>
      </c>
      <c r="L209" s="183">
        <v>10150002</v>
      </c>
      <c r="M209" s="179">
        <f>SUM(K219,K220)</f>
        <v>365.70334170846627</v>
      </c>
      <c r="P209" s="118"/>
      <c r="Q209" s="88"/>
      <c r="AL209" s="57" t="s">
        <v>870</v>
      </c>
      <c r="AM209" s="208" t="s">
        <v>874</v>
      </c>
      <c r="AN209" s="208" t="s">
        <v>879</v>
      </c>
      <c r="AO209" s="208">
        <f>Input!M277</f>
        <v>234393000</v>
      </c>
      <c r="AP209" s="72">
        <v>10120101</v>
      </c>
      <c r="AQ209" s="187">
        <f t="shared" ref="AQ209:AQ214" si="101">AO209/1000000*3.07</f>
        <v>719.58650999999998</v>
      </c>
      <c r="AR209" s="181">
        <v>10110201</v>
      </c>
      <c r="AS209" s="178">
        <v>0</v>
      </c>
    </row>
    <row r="210" spans="1:45" ht="15" thickTop="1" x14ac:dyDescent="0.3">
      <c r="A210" s="54" t="s">
        <v>618</v>
      </c>
      <c r="B210" s="209" t="s">
        <v>533</v>
      </c>
      <c r="C210" s="209">
        <v>10120201</v>
      </c>
      <c r="D210" s="53" t="s">
        <v>220</v>
      </c>
      <c r="E210" s="57">
        <f>Input!I290</f>
        <v>3150</v>
      </c>
      <c r="F210" s="72">
        <f t="shared" si="98"/>
        <v>3.5297324999999997</v>
      </c>
      <c r="G210" s="107">
        <f>F210</f>
        <v>3.5297324999999997</v>
      </c>
      <c r="H210" s="54">
        <v>33287</v>
      </c>
      <c r="I210" s="209">
        <v>43286</v>
      </c>
      <c r="J210" s="53">
        <f t="shared" si="99"/>
        <v>2.626623267184966E-2</v>
      </c>
      <c r="K210" s="110">
        <f t="shared" si="100"/>
        <v>4.3551190677950906</v>
      </c>
      <c r="N210" s="82"/>
      <c r="O210" s="82"/>
      <c r="P210" s="82"/>
      <c r="Q210" s="88"/>
      <c r="AL210" s="57" t="s">
        <v>871</v>
      </c>
      <c r="AM210" s="208" t="s">
        <v>875</v>
      </c>
      <c r="AN210" s="208" t="s">
        <v>879</v>
      </c>
      <c r="AO210" s="208">
        <f>Input!M278</f>
        <v>59445000</v>
      </c>
      <c r="AP210" s="72">
        <v>10120101</v>
      </c>
      <c r="AQ210" s="187">
        <f t="shared" si="101"/>
        <v>182.49615</v>
      </c>
      <c r="AR210" s="181">
        <v>10120101</v>
      </c>
      <c r="AS210" s="178">
        <f>SUM(AQ209,AQ210)</f>
        <v>902.08266000000003</v>
      </c>
    </row>
    <row r="211" spans="1:45" x14ac:dyDescent="0.3">
      <c r="A211" s="54" t="s">
        <v>619</v>
      </c>
      <c r="B211" s="209" t="s">
        <v>533</v>
      </c>
      <c r="C211" s="209">
        <v>10120201</v>
      </c>
      <c r="D211" s="53" t="s">
        <v>220</v>
      </c>
      <c r="E211" s="57">
        <f>Input!I291</f>
        <v>70000</v>
      </c>
      <c r="F211" s="72">
        <f t="shared" si="98"/>
        <v>78.438500000000005</v>
      </c>
      <c r="G211" s="107">
        <f>F211</f>
        <v>78.438500000000005</v>
      </c>
      <c r="H211" s="54">
        <v>33287</v>
      </c>
      <c r="I211" s="209">
        <v>43286</v>
      </c>
      <c r="J211" s="53">
        <f t="shared" si="99"/>
        <v>2.626623267184966E-2</v>
      </c>
      <c r="K211" s="110">
        <f t="shared" si="100"/>
        <v>96.780423728779809</v>
      </c>
      <c r="N211" s="82"/>
      <c r="O211" s="82"/>
      <c r="P211" s="82"/>
      <c r="Q211" s="88"/>
      <c r="AL211" s="57" t="s">
        <v>871</v>
      </c>
      <c r="AM211" s="208" t="s">
        <v>876</v>
      </c>
      <c r="AN211" s="208" t="s">
        <v>879</v>
      </c>
      <c r="AO211" s="208">
        <f>Input!M279</f>
        <v>105336000</v>
      </c>
      <c r="AP211" s="72">
        <v>10120201</v>
      </c>
      <c r="AQ211" s="187">
        <f t="shared" si="101"/>
        <v>323.38151999999997</v>
      </c>
      <c r="AR211" s="181">
        <v>10120102</v>
      </c>
      <c r="AS211" s="178">
        <v>0</v>
      </c>
    </row>
    <row r="212" spans="1:45" x14ac:dyDescent="0.3">
      <c r="A212" s="54" t="s">
        <v>620</v>
      </c>
      <c r="B212" s="209" t="s">
        <v>533</v>
      </c>
      <c r="C212" s="209">
        <v>10120201</v>
      </c>
      <c r="D212" s="53" t="s">
        <v>220</v>
      </c>
      <c r="E212" s="57">
        <f>Input!I292</f>
        <v>328800</v>
      </c>
      <c r="F212" s="72">
        <f t="shared" si="98"/>
        <v>368.43683999999996</v>
      </c>
      <c r="G212" s="107">
        <f>F212-81</f>
        <v>287.43683999999996</v>
      </c>
      <c r="H212" s="54">
        <v>33287</v>
      </c>
      <c r="I212" s="209">
        <v>43286</v>
      </c>
      <c r="J212" s="53">
        <f t="shared" si="99"/>
        <v>2.626623267184966E-2</v>
      </c>
      <c r="K212" s="110">
        <f t="shared" si="100"/>
        <v>354.65057555233057</v>
      </c>
      <c r="N212" s="82"/>
      <c r="O212" s="82"/>
      <c r="P212" s="82"/>
      <c r="Q212" s="88"/>
      <c r="AL212" s="57" t="s">
        <v>871</v>
      </c>
      <c r="AM212" s="208" t="s">
        <v>877</v>
      </c>
      <c r="AN212" s="208" t="s">
        <v>879</v>
      </c>
      <c r="AO212" s="208">
        <f>Input!M280</f>
        <v>261888000</v>
      </c>
      <c r="AP212" s="72">
        <v>10120103</v>
      </c>
      <c r="AQ212" s="187">
        <f t="shared" si="101"/>
        <v>803.99615999999992</v>
      </c>
      <c r="AR212" s="181">
        <v>10120103</v>
      </c>
      <c r="AS212" s="178">
        <f>AQ212</f>
        <v>803.99615999999992</v>
      </c>
    </row>
    <row r="213" spans="1:45" x14ac:dyDescent="0.3">
      <c r="A213" s="54" t="s">
        <v>621</v>
      </c>
      <c r="B213" s="209" t="s">
        <v>622</v>
      </c>
      <c r="C213" s="209">
        <v>10120201</v>
      </c>
      <c r="D213" s="53" t="s">
        <v>220</v>
      </c>
      <c r="E213" s="57">
        <f>Input!I293</f>
        <v>45000</v>
      </c>
      <c r="F213" s="72">
        <f t="shared" si="98"/>
        <v>50.424749999999996</v>
      </c>
      <c r="G213" s="107">
        <f>F213-43</f>
        <v>7.424749999999996</v>
      </c>
      <c r="H213" s="54">
        <v>33287</v>
      </c>
      <c r="I213" s="209">
        <v>43286</v>
      </c>
      <c r="J213" s="53">
        <f t="shared" si="99"/>
        <v>2.626623267184966E-2</v>
      </c>
      <c r="K213" s="110">
        <f t="shared" si="100"/>
        <v>9.1609407507825544</v>
      </c>
      <c r="N213" s="82"/>
      <c r="O213" s="82"/>
      <c r="P213" s="82"/>
      <c r="Q213" s="88"/>
      <c r="AL213" s="57" t="s">
        <v>872</v>
      </c>
      <c r="AM213" s="208" t="s">
        <v>878</v>
      </c>
      <c r="AN213" s="208" t="s">
        <v>879</v>
      </c>
      <c r="AO213" s="208">
        <f>Input!M281</f>
        <v>204244200</v>
      </c>
      <c r="AP213" s="72">
        <v>10120201</v>
      </c>
      <c r="AQ213" s="187">
        <f t="shared" si="101"/>
        <v>627.02969399999995</v>
      </c>
      <c r="AR213" s="181">
        <v>10120104</v>
      </c>
      <c r="AS213" s="178">
        <v>0</v>
      </c>
    </row>
    <row r="214" spans="1:45" ht="15" thickBot="1" x14ac:dyDescent="0.35">
      <c r="A214" s="54" t="s">
        <v>623</v>
      </c>
      <c r="B214" s="209" t="s">
        <v>622</v>
      </c>
      <c r="C214" s="209">
        <v>10120201</v>
      </c>
      <c r="D214" s="53" t="s">
        <v>220</v>
      </c>
      <c r="E214" s="57">
        <f>Input!I294</f>
        <v>100000</v>
      </c>
      <c r="F214" s="72">
        <f t="shared" si="98"/>
        <v>112.05500000000001</v>
      </c>
      <c r="G214" s="107">
        <f>F214-84</f>
        <v>28.055000000000007</v>
      </c>
      <c r="H214" s="54">
        <v>33287</v>
      </c>
      <c r="I214" s="209">
        <v>43286</v>
      </c>
      <c r="J214" s="53">
        <f t="shared" si="99"/>
        <v>2.626623267184966E-2</v>
      </c>
      <c r="K214" s="110">
        <f t="shared" si="100"/>
        <v>34.615332874939199</v>
      </c>
      <c r="N214" s="82"/>
      <c r="O214" s="82"/>
      <c r="P214" s="82"/>
      <c r="Q214" s="88"/>
      <c r="AL214" s="73" t="s">
        <v>873</v>
      </c>
      <c r="AM214" s="74" t="s">
        <v>633</v>
      </c>
      <c r="AN214" s="74" t="s">
        <v>880</v>
      </c>
      <c r="AO214" s="74">
        <f>Input!M282</f>
        <v>131400000</v>
      </c>
      <c r="AP214" s="75">
        <v>10120107</v>
      </c>
      <c r="AQ214" s="188">
        <f t="shared" si="101"/>
        <v>403.39800000000002</v>
      </c>
      <c r="AR214" s="181">
        <v>10120105</v>
      </c>
      <c r="AS214" s="178">
        <v>0</v>
      </c>
    </row>
    <row r="215" spans="1:45" ht="15" thickTop="1" x14ac:dyDescent="0.3">
      <c r="A215" s="54" t="s">
        <v>624</v>
      </c>
      <c r="B215" s="209" t="s">
        <v>622</v>
      </c>
      <c r="C215" s="209">
        <v>10120201</v>
      </c>
      <c r="D215" s="53" t="s">
        <v>220</v>
      </c>
      <c r="E215" s="57">
        <f>Input!I295</f>
        <v>49000</v>
      </c>
      <c r="F215" s="72">
        <f t="shared" si="98"/>
        <v>54.906950000000002</v>
      </c>
      <c r="G215" s="107">
        <f t="shared" ref="G215:G226" si="102">F215</f>
        <v>54.906950000000002</v>
      </c>
      <c r="H215" s="54">
        <v>33287</v>
      </c>
      <c r="I215" s="209">
        <v>43286</v>
      </c>
      <c r="J215" s="53">
        <f t="shared" si="99"/>
        <v>2.626623267184966E-2</v>
      </c>
      <c r="K215" s="110">
        <f t="shared" si="100"/>
        <v>67.746296610145862</v>
      </c>
      <c r="N215" s="82"/>
      <c r="O215" s="82"/>
      <c r="P215" s="82"/>
      <c r="Q215" s="88"/>
      <c r="AR215" s="181">
        <v>10120106</v>
      </c>
      <c r="AS215" s="178">
        <v>0</v>
      </c>
    </row>
    <row r="216" spans="1:45" x14ac:dyDescent="0.3">
      <c r="A216" s="54" t="s">
        <v>625</v>
      </c>
      <c r="B216" s="209" t="s">
        <v>622</v>
      </c>
      <c r="C216" s="209">
        <v>10120203</v>
      </c>
      <c r="D216" s="53" t="s">
        <v>220</v>
      </c>
      <c r="E216" s="57">
        <f>Input!I296</f>
        <v>180000</v>
      </c>
      <c r="F216" s="72">
        <f t="shared" si="98"/>
        <v>201.69899999999998</v>
      </c>
      <c r="G216" s="107">
        <f t="shared" si="102"/>
        <v>201.69899999999998</v>
      </c>
      <c r="H216" s="57">
        <v>1976</v>
      </c>
      <c r="I216" s="209">
        <v>2195</v>
      </c>
      <c r="J216" s="53">
        <f t="shared" si="99"/>
        <v>1.0510744720145852E-2</v>
      </c>
      <c r="K216" s="110">
        <f t="shared" si="100"/>
        <v>219.39251793151101</v>
      </c>
      <c r="N216" s="82"/>
      <c r="O216" s="82"/>
      <c r="P216" s="82"/>
      <c r="Q216" s="88"/>
      <c r="AR216" s="181">
        <v>10120107</v>
      </c>
      <c r="AS216" s="178">
        <f>AQ214</f>
        <v>403.39800000000002</v>
      </c>
    </row>
    <row r="217" spans="1:45" x14ac:dyDescent="0.3">
      <c r="A217" s="54" t="s">
        <v>626</v>
      </c>
      <c r="B217" s="209" t="s">
        <v>622</v>
      </c>
      <c r="C217" s="209">
        <v>10120203</v>
      </c>
      <c r="D217" s="53" t="s">
        <v>220</v>
      </c>
      <c r="E217" s="57">
        <f>Input!I297</f>
        <v>25000</v>
      </c>
      <c r="F217" s="72">
        <f t="shared" si="98"/>
        <v>28.013750000000002</v>
      </c>
      <c r="G217" s="107">
        <f t="shared" si="102"/>
        <v>28.013750000000002</v>
      </c>
      <c r="H217" s="57">
        <v>1976</v>
      </c>
      <c r="I217" s="209">
        <v>2195</v>
      </c>
      <c r="J217" s="53">
        <f t="shared" si="99"/>
        <v>1.0510744720145852E-2</v>
      </c>
      <c r="K217" s="110">
        <f t="shared" si="100"/>
        <v>30.471183046043201</v>
      </c>
      <c r="N217" s="82"/>
      <c r="O217" s="82"/>
      <c r="P217" s="82"/>
      <c r="Q217" s="88"/>
      <c r="AR217" s="181">
        <v>10120108</v>
      </c>
      <c r="AS217" s="178">
        <v>0</v>
      </c>
    </row>
    <row r="218" spans="1:45" x14ac:dyDescent="0.3">
      <c r="A218" s="54" t="s">
        <v>627</v>
      </c>
      <c r="B218" s="209" t="s">
        <v>628</v>
      </c>
      <c r="C218" s="209">
        <v>10120104</v>
      </c>
      <c r="D218" s="53" t="s">
        <v>220</v>
      </c>
      <c r="E218" s="57">
        <f>Input!I298</f>
        <v>21000</v>
      </c>
      <c r="F218" s="72">
        <f t="shared" si="98"/>
        <v>23.531549999999999</v>
      </c>
      <c r="G218" s="107">
        <f t="shared" si="102"/>
        <v>23.531549999999999</v>
      </c>
      <c r="H218" s="57">
        <v>296</v>
      </c>
      <c r="I218" s="209">
        <v>265</v>
      </c>
      <c r="J218" s="53">
        <f t="shared" si="99"/>
        <v>-1.1062962833783815E-2</v>
      </c>
      <c r="K218" s="110">
        <f t="shared" si="100"/>
        <v>21.538421165620296</v>
      </c>
      <c r="N218" s="82"/>
      <c r="O218" s="82"/>
      <c r="P218" s="82"/>
      <c r="Q218" s="88"/>
      <c r="AR218" s="181">
        <v>10120201</v>
      </c>
      <c r="AS218" s="178">
        <f>SUM(AQ211,AQ213)</f>
        <v>950.41121399999997</v>
      </c>
    </row>
    <row r="219" spans="1:45" x14ac:dyDescent="0.3">
      <c r="A219" s="54" t="s">
        <v>629</v>
      </c>
      <c r="B219" s="209" t="s">
        <v>628</v>
      </c>
      <c r="C219" s="209">
        <v>10150002</v>
      </c>
      <c r="D219" s="53" t="s">
        <v>220</v>
      </c>
      <c r="E219" s="57">
        <f>Input!I299</f>
        <v>249200</v>
      </c>
      <c r="F219" s="72">
        <f t="shared" si="98"/>
        <v>279.24106</v>
      </c>
      <c r="G219" s="107">
        <f t="shared" si="102"/>
        <v>279.24106</v>
      </c>
      <c r="H219" s="57">
        <v>1949</v>
      </c>
      <c r="I219" s="209">
        <v>2022</v>
      </c>
      <c r="J219" s="53">
        <f t="shared" si="99"/>
        <v>3.6770700072856011E-3</v>
      </c>
      <c r="K219" s="110">
        <f t="shared" si="100"/>
        <v>287.57738325575826</v>
      </c>
      <c r="N219" s="82"/>
      <c r="O219" s="82"/>
      <c r="P219" s="82"/>
      <c r="Q219" s="88"/>
      <c r="AR219" s="181">
        <v>10120202</v>
      </c>
      <c r="AS219" s="178">
        <v>0</v>
      </c>
    </row>
    <row r="220" spans="1:45" x14ac:dyDescent="0.3">
      <c r="A220" s="54" t="s">
        <v>630</v>
      </c>
      <c r="B220" s="209" t="s">
        <v>628</v>
      </c>
      <c r="C220" s="209">
        <v>10150002</v>
      </c>
      <c r="D220" s="53" t="s">
        <v>220</v>
      </c>
      <c r="E220" s="57">
        <f>Input!I300</f>
        <v>67700</v>
      </c>
      <c r="F220" s="72">
        <f t="shared" si="98"/>
        <v>75.861234999999994</v>
      </c>
      <c r="G220" s="107">
        <f t="shared" si="102"/>
        <v>75.861234999999994</v>
      </c>
      <c r="H220" s="57">
        <v>1949</v>
      </c>
      <c r="I220" s="209">
        <v>2022</v>
      </c>
      <c r="J220" s="53">
        <f t="shared" si="99"/>
        <v>3.6770700072856011E-3</v>
      </c>
      <c r="K220" s="110">
        <f t="shared" si="100"/>
        <v>78.125958452707991</v>
      </c>
      <c r="N220" s="82"/>
      <c r="O220" s="82"/>
      <c r="P220" s="82"/>
      <c r="Q220" s="88"/>
      <c r="AR220" s="181">
        <v>10120203</v>
      </c>
      <c r="AS220" s="178">
        <v>0</v>
      </c>
    </row>
    <row r="221" spans="1:45" ht="15" thickBot="1" x14ac:dyDescent="0.35">
      <c r="A221" s="54" t="s">
        <v>631</v>
      </c>
      <c r="B221" s="209" t="s">
        <v>632</v>
      </c>
      <c r="C221" s="209">
        <v>10120107</v>
      </c>
      <c r="D221" s="53" t="s">
        <v>220</v>
      </c>
      <c r="E221" s="57">
        <f>Input!I301</f>
        <v>15360</v>
      </c>
      <c r="F221" s="72">
        <f t="shared" si="98"/>
        <v>17.211648</v>
      </c>
      <c r="G221" s="107">
        <f t="shared" si="102"/>
        <v>17.211648</v>
      </c>
      <c r="H221" s="57">
        <v>6179</v>
      </c>
      <c r="I221" s="209">
        <v>6802</v>
      </c>
      <c r="J221" s="53">
        <f t="shared" si="99"/>
        <v>9.6060240506161115E-3</v>
      </c>
      <c r="K221" s="110">
        <f t="shared" si="100"/>
        <v>18.586482260707065</v>
      </c>
      <c r="N221" s="82"/>
      <c r="O221" s="82"/>
      <c r="P221" s="82"/>
      <c r="Q221" s="88"/>
      <c r="AR221" s="183">
        <v>10150002</v>
      </c>
      <c r="AS221" s="179">
        <v>0</v>
      </c>
    </row>
    <row r="222" spans="1:45" ht="19.2" thickTop="1" thickBot="1" x14ac:dyDescent="0.4">
      <c r="A222" s="57" t="s">
        <v>633</v>
      </c>
      <c r="B222" s="208" t="s">
        <v>632</v>
      </c>
      <c r="C222" s="208">
        <v>10120107</v>
      </c>
      <c r="D222" s="72" t="s">
        <v>220</v>
      </c>
      <c r="E222" s="57">
        <f>Input!I302</f>
        <v>1000000</v>
      </c>
      <c r="F222" s="72">
        <f t="shared" si="98"/>
        <v>1120.55</v>
      </c>
      <c r="G222" s="107">
        <f t="shared" si="102"/>
        <v>1120.55</v>
      </c>
      <c r="H222" s="57">
        <v>6179</v>
      </c>
      <c r="I222" s="209">
        <v>6802</v>
      </c>
      <c r="J222" s="53">
        <f t="shared" si="99"/>
        <v>9.6060240506161115E-3</v>
      </c>
      <c r="K222" s="110">
        <f t="shared" si="100"/>
        <v>1210.0574388481161</v>
      </c>
      <c r="N222" s="82"/>
      <c r="O222" s="82"/>
      <c r="P222" s="82"/>
      <c r="Q222" s="88"/>
      <c r="AL222" s="808" t="s">
        <v>881</v>
      </c>
      <c r="AM222" s="809"/>
      <c r="AN222" s="809"/>
      <c r="AO222" s="809"/>
      <c r="AP222" s="809"/>
      <c r="AQ222" s="810"/>
    </row>
    <row r="223" spans="1:45" ht="15" thickTop="1" x14ac:dyDescent="0.3">
      <c r="A223" s="57" t="s">
        <v>634</v>
      </c>
      <c r="B223" s="208" t="s">
        <v>632</v>
      </c>
      <c r="C223" s="208">
        <v>10120107</v>
      </c>
      <c r="D223" s="72" t="s">
        <v>220</v>
      </c>
      <c r="E223" s="57">
        <f>Input!I303</f>
        <v>50000</v>
      </c>
      <c r="F223" s="72">
        <f t="shared" si="98"/>
        <v>56.027500000000003</v>
      </c>
      <c r="G223" s="107">
        <f t="shared" si="102"/>
        <v>56.027500000000003</v>
      </c>
      <c r="H223" s="57">
        <v>6179</v>
      </c>
      <c r="I223" s="209">
        <v>6802</v>
      </c>
      <c r="J223" s="53">
        <f t="shared" si="99"/>
        <v>9.6060240506161115E-3</v>
      </c>
      <c r="K223" s="110">
        <f t="shared" si="100"/>
        <v>60.502871942405811</v>
      </c>
      <c r="N223" s="82"/>
      <c r="O223" s="82"/>
      <c r="P223" s="82"/>
      <c r="Q223" s="88"/>
      <c r="AL223" s="817" t="s">
        <v>1160</v>
      </c>
      <c r="AM223" s="818"/>
      <c r="AN223" s="818"/>
      <c r="AO223" s="819"/>
      <c r="AP223" s="758" t="s">
        <v>1161</v>
      </c>
      <c r="AQ223" s="759"/>
    </row>
    <row r="224" spans="1:45" x14ac:dyDescent="0.3">
      <c r="A224" s="57" t="s">
        <v>635</v>
      </c>
      <c r="B224" s="208" t="s">
        <v>632</v>
      </c>
      <c r="C224" s="208">
        <v>10120107</v>
      </c>
      <c r="D224" s="72" t="s">
        <v>220</v>
      </c>
      <c r="E224" s="57">
        <f>Input!I304</f>
        <v>75000</v>
      </c>
      <c r="F224" s="72">
        <f t="shared" si="98"/>
        <v>84.041249999999991</v>
      </c>
      <c r="G224" s="107">
        <f t="shared" si="102"/>
        <v>84.041249999999991</v>
      </c>
      <c r="H224" s="57">
        <v>6179</v>
      </c>
      <c r="I224" s="209">
        <v>6802</v>
      </c>
      <c r="J224" s="53">
        <f t="shared" si="99"/>
        <v>9.6060240506161115E-3</v>
      </c>
      <c r="K224" s="110">
        <f t="shared" si="100"/>
        <v>90.754307913608699</v>
      </c>
      <c r="N224" s="82"/>
      <c r="O224" s="82"/>
      <c r="P224" s="82"/>
      <c r="Q224" s="88"/>
      <c r="AL224" s="315" t="s">
        <v>882</v>
      </c>
      <c r="AM224" s="213" t="s">
        <v>392</v>
      </c>
      <c r="AN224" s="213" t="s">
        <v>883</v>
      </c>
      <c r="AO224" s="335" t="s">
        <v>393</v>
      </c>
      <c r="AP224" s="202" t="s">
        <v>7</v>
      </c>
      <c r="AQ224" s="319" t="s">
        <v>393</v>
      </c>
    </row>
    <row r="225" spans="1:43" x14ac:dyDescent="0.3">
      <c r="A225" s="57" t="s">
        <v>636</v>
      </c>
      <c r="B225" s="208" t="s">
        <v>632</v>
      </c>
      <c r="C225" s="208">
        <v>10120107</v>
      </c>
      <c r="D225" s="72" t="s">
        <v>220</v>
      </c>
      <c r="E225" s="57">
        <f>Input!I305</f>
        <v>216000</v>
      </c>
      <c r="F225" s="72">
        <f t="shared" si="98"/>
        <v>242.03879999999998</v>
      </c>
      <c r="G225" s="107">
        <f t="shared" si="102"/>
        <v>242.03879999999998</v>
      </c>
      <c r="H225" s="57">
        <v>6179</v>
      </c>
      <c r="I225" s="209">
        <v>6802</v>
      </c>
      <c r="J225" s="53">
        <f t="shared" si="99"/>
        <v>9.6060240506161115E-3</v>
      </c>
      <c r="K225" s="110">
        <f t="shared" si="100"/>
        <v>261.37240679119304</v>
      </c>
      <c r="N225" s="82"/>
      <c r="O225" s="82"/>
      <c r="P225" s="82"/>
      <c r="Q225" s="88"/>
      <c r="AL225" s="57" t="s">
        <v>884</v>
      </c>
      <c r="AM225" s="208" t="s">
        <v>210</v>
      </c>
      <c r="AN225" s="208">
        <v>14040103</v>
      </c>
      <c r="AO225" s="72">
        <f>Input!N310</f>
        <v>7362</v>
      </c>
      <c r="AP225" s="181">
        <v>14040101</v>
      </c>
      <c r="AQ225" s="178">
        <v>0</v>
      </c>
    </row>
    <row r="226" spans="1:43" ht="15" thickBot="1" x14ac:dyDescent="0.35">
      <c r="A226" s="65" t="s">
        <v>637</v>
      </c>
      <c r="B226" s="211" t="s">
        <v>632</v>
      </c>
      <c r="C226" s="211">
        <v>10120107</v>
      </c>
      <c r="D226" s="139" t="s">
        <v>220</v>
      </c>
      <c r="E226" s="65">
        <f>Input!I306</f>
        <v>15000</v>
      </c>
      <c r="F226" s="139">
        <f t="shared" si="98"/>
        <v>16.808249999999997</v>
      </c>
      <c r="G226" s="362">
        <f t="shared" si="102"/>
        <v>16.808249999999997</v>
      </c>
      <c r="H226" s="73">
        <v>6179</v>
      </c>
      <c r="I226" s="51">
        <v>6802</v>
      </c>
      <c r="J226" s="95">
        <f t="shared" si="99"/>
        <v>9.6060240506161115E-3</v>
      </c>
      <c r="K226" s="111">
        <f t="shared" si="100"/>
        <v>18.150861582721738</v>
      </c>
      <c r="N226" s="82"/>
      <c r="O226" s="82"/>
      <c r="P226" s="82"/>
      <c r="Q226" s="88"/>
      <c r="AL226" s="57" t="s">
        <v>282</v>
      </c>
      <c r="AM226" s="208" t="s">
        <v>210</v>
      </c>
      <c r="AN226" s="208">
        <v>14040107</v>
      </c>
      <c r="AO226" s="72">
        <f>Input!N311</f>
        <v>3788</v>
      </c>
      <c r="AP226" s="181">
        <v>14040102</v>
      </c>
      <c r="AQ226" s="178">
        <v>0</v>
      </c>
    </row>
    <row r="227" spans="1:43" ht="19.2" thickTop="1" thickBot="1" x14ac:dyDescent="0.4">
      <c r="A227" s="811" t="s">
        <v>638</v>
      </c>
      <c r="B227" s="812"/>
      <c r="C227" s="812"/>
      <c r="D227" s="812"/>
      <c r="E227" s="812"/>
      <c r="F227" s="812"/>
      <c r="G227" s="813"/>
      <c r="H227" s="97"/>
      <c r="I227" s="97"/>
      <c r="J227" s="97"/>
      <c r="K227" s="97"/>
      <c r="L227" s="97"/>
      <c r="M227" s="97"/>
      <c r="N227" s="97"/>
      <c r="O227" s="97"/>
      <c r="P227" s="97"/>
      <c r="Q227" s="88"/>
      <c r="AL227" s="57" t="s">
        <v>885</v>
      </c>
      <c r="AM227" s="208" t="s">
        <v>210</v>
      </c>
      <c r="AN227" s="208">
        <v>14040103</v>
      </c>
      <c r="AO227" s="72">
        <f>Input!N312</f>
        <v>2994</v>
      </c>
      <c r="AP227" s="181">
        <v>14040103</v>
      </c>
      <c r="AQ227" s="178">
        <f>SUM(AO225,AO227,AO228,AO229,AO230)</f>
        <v>12763</v>
      </c>
    </row>
    <row r="228" spans="1:43" ht="18.600000000000001" thickTop="1" x14ac:dyDescent="0.35">
      <c r="A228" s="782" t="s">
        <v>1160</v>
      </c>
      <c r="B228" s="786"/>
      <c r="C228" s="786"/>
      <c r="D228" s="786"/>
      <c r="E228" s="783"/>
      <c r="F228" s="687" t="s">
        <v>1161</v>
      </c>
      <c r="G228" s="688"/>
      <c r="H228" s="249"/>
      <c r="I228" s="82"/>
      <c r="J228" s="82"/>
      <c r="K228" s="98"/>
      <c r="L228" s="98"/>
      <c r="M228" s="98"/>
      <c r="N228" s="98"/>
      <c r="O228" s="98"/>
      <c r="P228" s="98"/>
      <c r="Q228" s="91"/>
      <c r="AL228" s="57" t="s">
        <v>886</v>
      </c>
      <c r="AM228" s="208" t="s">
        <v>210</v>
      </c>
      <c r="AN228" s="208">
        <v>14040103</v>
      </c>
      <c r="AO228" s="72">
        <f>Input!N313</f>
        <v>2231</v>
      </c>
      <c r="AP228" s="181">
        <v>14040104</v>
      </c>
      <c r="AQ228" s="178">
        <v>0</v>
      </c>
    </row>
    <row r="229" spans="1:43" ht="15.6" x14ac:dyDescent="0.3">
      <c r="A229" s="105" t="s">
        <v>463</v>
      </c>
      <c r="B229" s="213" t="s">
        <v>391</v>
      </c>
      <c r="C229" s="117" t="s">
        <v>7</v>
      </c>
      <c r="D229" s="213" t="s">
        <v>392</v>
      </c>
      <c r="E229" s="335" t="s">
        <v>657</v>
      </c>
      <c r="F229" s="202" t="s">
        <v>7</v>
      </c>
      <c r="G229" s="319" t="s">
        <v>393</v>
      </c>
      <c r="H229" s="198"/>
      <c r="K229" s="82"/>
      <c r="L229" s="82"/>
      <c r="M229" s="82"/>
      <c r="N229" s="82"/>
      <c r="O229" s="82"/>
      <c r="P229" s="82"/>
      <c r="Q229" s="89"/>
      <c r="AL229" s="57" t="s">
        <v>887</v>
      </c>
      <c r="AM229" s="208" t="s">
        <v>210</v>
      </c>
      <c r="AN229" s="208">
        <v>14040103</v>
      </c>
      <c r="AO229" s="72">
        <f>Input!N314</f>
        <v>160</v>
      </c>
      <c r="AP229" s="181">
        <v>14040105</v>
      </c>
      <c r="AQ229" s="178">
        <f>AO231</f>
        <v>605</v>
      </c>
    </row>
    <row r="230" spans="1:43" x14ac:dyDescent="0.3">
      <c r="A230" s="54" t="s">
        <v>639</v>
      </c>
      <c r="B230" s="209" t="s">
        <v>647</v>
      </c>
      <c r="C230" s="209">
        <v>14050003</v>
      </c>
      <c r="D230" s="209" t="s">
        <v>210</v>
      </c>
      <c r="E230" s="53">
        <f>Input!I310</f>
        <v>27.76</v>
      </c>
      <c r="F230" s="181">
        <v>14040101</v>
      </c>
      <c r="G230" s="178">
        <f>SUM(E235,E239,E240)</f>
        <v>908.84</v>
      </c>
      <c r="H230" s="118"/>
      <c r="K230" s="82"/>
      <c r="L230" s="82"/>
      <c r="M230" s="82"/>
      <c r="N230" s="82"/>
      <c r="O230" s="82"/>
      <c r="P230" s="82"/>
      <c r="Q230" s="88"/>
      <c r="AL230" s="57" t="s">
        <v>888</v>
      </c>
      <c r="AM230" s="208" t="s">
        <v>210</v>
      </c>
      <c r="AN230" s="208">
        <v>14040103</v>
      </c>
      <c r="AO230" s="72">
        <f>Input!N315</f>
        <v>16</v>
      </c>
      <c r="AP230" s="181">
        <v>14040106</v>
      </c>
      <c r="AQ230" s="178">
        <v>0</v>
      </c>
    </row>
    <row r="231" spans="1:43" ht="15" thickBot="1" x14ac:dyDescent="0.35">
      <c r="A231" s="54" t="s">
        <v>640</v>
      </c>
      <c r="B231" s="209" t="s">
        <v>648</v>
      </c>
      <c r="C231" s="209">
        <v>14040107</v>
      </c>
      <c r="D231" s="209" t="s">
        <v>210</v>
      </c>
      <c r="E231" s="53">
        <f>Input!I311</f>
        <v>418.37</v>
      </c>
      <c r="F231" s="181">
        <v>14040102</v>
      </c>
      <c r="G231" s="178">
        <f>E236</f>
        <v>580.67999999999995</v>
      </c>
      <c r="H231" s="118"/>
      <c r="K231" s="82"/>
      <c r="L231" s="82"/>
      <c r="M231" s="82"/>
      <c r="N231" s="82"/>
      <c r="O231" s="82"/>
      <c r="P231" s="82"/>
      <c r="Q231" s="88"/>
      <c r="AL231" s="73" t="s">
        <v>286</v>
      </c>
      <c r="AM231" s="74" t="s">
        <v>210</v>
      </c>
      <c r="AN231" s="74">
        <v>14040105</v>
      </c>
      <c r="AO231" s="75">
        <f>Input!N316</f>
        <v>605</v>
      </c>
      <c r="AP231" s="181">
        <v>14040107</v>
      </c>
      <c r="AQ231" s="178">
        <f>AO226</f>
        <v>3788</v>
      </c>
    </row>
    <row r="232" spans="1:43" ht="15" thickTop="1" x14ac:dyDescent="0.3">
      <c r="A232" s="54" t="s">
        <v>641</v>
      </c>
      <c r="B232" s="209" t="s">
        <v>647</v>
      </c>
      <c r="C232" s="209">
        <v>14050003</v>
      </c>
      <c r="D232" s="209" t="s">
        <v>210</v>
      </c>
      <c r="E232" s="53">
        <f>Input!I312</f>
        <v>25.31</v>
      </c>
      <c r="F232" s="181">
        <v>14040103</v>
      </c>
      <c r="G232" s="178">
        <v>0</v>
      </c>
      <c r="H232" s="118"/>
      <c r="K232" s="82"/>
      <c r="L232" s="82"/>
      <c r="M232" s="82"/>
      <c r="N232" s="82"/>
      <c r="O232" s="82"/>
      <c r="P232" s="82"/>
      <c r="Q232" s="88"/>
      <c r="AP232" s="181">
        <v>14040108</v>
      </c>
      <c r="AQ232" s="178">
        <v>0</v>
      </c>
    </row>
    <row r="233" spans="1:43" x14ac:dyDescent="0.3">
      <c r="A233" s="54" t="s">
        <v>642</v>
      </c>
      <c r="B233" s="209" t="s">
        <v>649</v>
      </c>
      <c r="C233" s="209">
        <v>14040107</v>
      </c>
      <c r="D233" s="209" t="s">
        <v>210</v>
      </c>
      <c r="E233" s="53">
        <f>Input!I313</f>
        <v>19.62</v>
      </c>
      <c r="F233" s="181">
        <v>14040104</v>
      </c>
      <c r="G233" s="178">
        <v>0</v>
      </c>
      <c r="H233" s="118"/>
      <c r="K233" s="82"/>
      <c r="L233" s="82"/>
      <c r="M233" s="82"/>
      <c r="N233" s="82"/>
      <c r="O233" s="82"/>
      <c r="P233" s="82"/>
      <c r="Q233" s="88"/>
      <c r="AP233" s="181">
        <v>14040109</v>
      </c>
      <c r="AQ233" s="178">
        <v>0</v>
      </c>
    </row>
    <row r="234" spans="1:43" x14ac:dyDescent="0.3">
      <c r="A234" s="54" t="s">
        <v>643</v>
      </c>
      <c r="B234" s="209" t="s">
        <v>511</v>
      </c>
      <c r="C234" s="209">
        <v>14040107</v>
      </c>
      <c r="D234" s="209" t="s">
        <v>210</v>
      </c>
      <c r="E234" s="53">
        <f>Input!I314</f>
        <v>300.87</v>
      </c>
      <c r="F234" s="181">
        <v>14040105</v>
      </c>
      <c r="G234" s="178">
        <f>SUM(E237,E242)</f>
        <v>5096.4399999999996</v>
      </c>
      <c r="H234" s="118"/>
      <c r="K234" s="82"/>
      <c r="L234" s="82"/>
      <c r="M234" s="82"/>
      <c r="N234" s="82"/>
      <c r="O234" s="82"/>
      <c r="P234" s="82"/>
      <c r="Q234" s="88"/>
      <c r="AP234" s="181">
        <v>14040200</v>
      </c>
      <c r="AQ234" s="178">
        <v>0</v>
      </c>
    </row>
    <row r="235" spans="1:43" x14ac:dyDescent="0.3">
      <c r="A235" s="54" t="s">
        <v>644</v>
      </c>
      <c r="B235" s="209" t="s">
        <v>511</v>
      </c>
      <c r="C235" s="209">
        <v>14040101</v>
      </c>
      <c r="D235" s="209" t="s">
        <v>210</v>
      </c>
      <c r="E235" s="53">
        <f>Input!I315</f>
        <v>147.84</v>
      </c>
      <c r="F235" s="181">
        <v>14040106</v>
      </c>
      <c r="G235" s="178">
        <v>0</v>
      </c>
      <c r="H235" s="118"/>
      <c r="K235" s="82"/>
      <c r="L235" s="82"/>
      <c r="M235" s="82"/>
      <c r="N235" s="82"/>
      <c r="O235" s="82"/>
      <c r="P235" s="82"/>
      <c r="Q235" s="88"/>
      <c r="AP235" s="181">
        <v>14050003</v>
      </c>
      <c r="AQ235" s="178">
        <v>0</v>
      </c>
    </row>
    <row r="236" spans="1:43" ht="15" thickBot="1" x14ac:dyDescent="0.35">
      <c r="A236" s="54" t="s">
        <v>645</v>
      </c>
      <c r="B236" s="209" t="s">
        <v>650</v>
      </c>
      <c r="C236" s="209">
        <v>14040102</v>
      </c>
      <c r="D236" s="209" t="s">
        <v>210</v>
      </c>
      <c r="E236" s="53">
        <f>Input!I316</f>
        <v>580.67999999999995</v>
      </c>
      <c r="F236" s="181">
        <v>14040107</v>
      </c>
      <c r="G236" s="178">
        <f>SUM(E231,E233,E234,E241)</f>
        <v>755.86</v>
      </c>
      <c r="H236" s="118"/>
      <c r="K236" s="82"/>
      <c r="L236" s="82"/>
      <c r="M236" s="82"/>
      <c r="N236" s="82"/>
      <c r="O236" s="82"/>
      <c r="P236" s="82"/>
      <c r="Q236" s="88"/>
      <c r="AP236" s="205">
        <v>14050004</v>
      </c>
      <c r="AQ236" s="179">
        <v>0</v>
      </c>
    </row>
    <row r="237" spans="1:43" ht="22.2" thickTop="1" thickBot="1" x14ac:dyDescent="0.45">
      <c r="A237" s="54" t="s">
        <v>646</v>
      </c>
      <c r="B237" s="209" t="s">
        <v>649</v>
      </c>
      <c r="C237" s="209">
        <v>14040105</v>
      </c>
      <c r="D237" s="209" t="s">
        <v>210</v>
      </c>
      <c r="E237" s="53">
        <f>Input!I317</f>
        <v>5057.4399999999996</v>
      </c>
      <c r="F237" s="181">
        <v>14040108</v>
      </c>
      <c r="G237" s="178">
        <v>0</v>
      </c>
      <c r="H237" s="118"/>
      <c r="K237" s="82"/>
      <c r="L237" s="82"/>
      <c r="M237" s="82"/>
      <c r="N237" s="82"/>
      <c r="O237" s="82"/>
      <c r="P237" s="82"/>
      <c r="Q237" s="88"/>
      <c r="AL237" s="798" t="s">
        <v>890</v>
      </c>
      <c r="AM237" s="799"/>
      <c r="AN237" s="799"/>
      <c r="AO237" s="799"/>
      <c r="AP237" s="800"/>
    </row>
    <row r="238" spans="1:43" ht="27.6" customHeight="1" thickTop="1" x14ac:dyDescent="0.3">
      <c r="A238" s="54" t="s">
        <v>651</v>
      </c>
      <c r="B238" s="209" t="s">
        <v>649</v>
      </c>
      <c r="C238" s="209">
        <v>14040200</v>
      </c>
      <c r="D238" s="209" t="s">
        <v>220</v>
      </c>
      <c r="E238" s="53">
        <f>Input!I318</f>
        <v>38</v>
      </c>
      <c r="F238" s="181">
        <v>14040109</v>
      </c>
      <c r="G238" s="178">
        <v>0</v>
      </c>
      <c r="H238" s="118"/>
      <c r="K238" s="82"/>
      <c r="L238" s="82"/>
      <c r="M238" s="82"/>
      <c r="N238" s="82"/>
      <c r="O238" s="82"/>
      <c r="P238" s="82"/>
      <c r="Q238" s="88"/>
      <c r="AL238" s="795" t="s">
        <v>1160</v>
      </c>
      <c r="AM238" s="796"/>
      <c r="AN238" s="797"/>
      <c r="AO238" s="758" t="s">
        <v>1161</v>
      </c>
      <c r="AP238" s="759"/>
    </row>
    <row r="239" spans="1:43" x14ac:dyDescent="0.3">
      <c r="A239" s="54" t="s">
        <v>652</v>
      </c>
      <c r="B239" s="209" t="s">
        <v>650</v>
      </c>
      <c r="C239" s="209">
        <v>14040101</v>
      </c>
      <c r="D239" s="209" t="s">
        <v>220</v>
      </c>
      <c r="E239" s="53">
        <f>Input!I319</f>
        <v>46</v>
      </c>
      <c r="F239" s="181">
        <v>14040200</v>
      </c>
      <c r="G239" s="178">
        <f>SUM(E238,E243)</f>
        <v>68</v>
      </c>
      <c r="H239" s="118"/>
      <c r="K239" s="82"/>
      <c r="L239" s="82"/>
      <c r="M239" s="82"/>
      <c r="N239" s="82"/>
      <c r="O239" s="82"/>
      <c r="P239" s="82"/>
      <c r="Q239" s="88"/>
      <c r="AL239" s="315" t="s">
        <v>812</v>
      </c>
      <c r="AM239" s="235" t="s">
        <v>889</v>
      </c>
      <c r="AN239" s="119" t="s">
        <v>7</v>
      </c>
      <c r="AO239" s="202" t="s">
        <v>7</v>
      </c>
      <c r="AP239" s="319" t="s">
        <v>393</v>
      </c>
    </row>
    <row r="240" spans="1:43" x14ac:dyDescent="0.3">
      <c r="A240" s="54" t="s">
        <v>653</v>
      </c>
      <c r="B240" s="209" t="s">
        <v>650</v>
      </c>
      <c r="C240" s="209">
        <v>14040101</v>
      </c>
      <c r="D240" s="209" t="s">
        <v>220</v>
      </c>
      <c r="E240" s="53">
        <f>Input!I320</f>
        <v>715</v>
      </c>
      <c r="F240" s="181">
        <v>14050003</v>
      </c>
      <c r="G240" s="178">
        <f>SUM(E230,E232)</f>
        <v>53.07</v>
      </c>
      <c r="H240" s="118"/>
      <c r="K240" s="82"/>
      <c r="L240" s="82"/>
      <c r="M240" s="82"/>
      <c r="N240" s="82"/>
      <c r="O240" s="82"/>
      <c r="P240" s="82"/>
      <c r="Q240" s="88"/>
      <c r="AL240" s="57" t="s">
        <v>891</v>
      </c>
      <c r="AM240" s="208">
        <f>Input!M327</f>
        <v>310</v>
      </c>
      <c r="AN240" s="72">
        <v>16010101</v>
      </c>
      <c r="AO240" s="181">
        <v>16010101</v>
      </c>
      <c r="AP240" s="178">
        <f>SUM(AM240:AM241)</f>
        <v>400</v>
      </c>
    </row>
    <row r="241" spans="1:42" ht="15" thickBot="1" x14ac:dyDescent="0.35">
      <c r="A241" s="54" t="s">
        <v>654</v>
      </c>
      <c r="B241" s="209" t="s">
        <v>511</v>
      </c>
      <c r="C241" s="209">
        <v>14040107</v>
      </c>
      <c r="D241" s="209" t="s">
        <v>220</v>
      </c>
      <c r="E241" s="53">
        <f>Input!I321</f>
        <v>17</v>
      </c>
      <c r="F241" s="183">
        <v>14050004</v>
      </c>
      <c r="G241" s="179">
        <v>0</v>
      </c>
      <c r="H241" s="118"/>
      <c r="K241" s="82"/>
      <c r="L241" s="82"/>
      <c r="M241" s="82"/>
      <c r="N241" s="82"/>
      <c r="O241" s="82"/>
      <c r="P241" s="82"/>
      <c r="Q241" s="88"/>
      <c r="AL241" s="73" t="s">
        <v>892</v>
      </c>
      <c r="AM241" s="74">
        <f>Input!M328</f>
        <v>90</v>
      </c>
      <c r="AN241" s="75">
        <v>16010101</v>
      </c>
      <c r="AO241" s="183">
        <v>16010102</v>
      </c>
      <c r="AP241" s="179">
        <v>0</v>
      </c>
    </row>
    <row r="242" spans="1:42" ht="15" thickTop="1" x14ac:dyDescent="0.3">
      <c r="A242" s="57" t="s">
        <v>655</v>
      </c>
      <c r="B242" s="209" t="s">
        <v>649</v>
      </c>
      <c r="C242" s="209">
        <v>14040105</v>
      </c>
      <c r="D242" s="209" t="s">
        <v>220</v>
      </c>
      <c r="E242" s="53">
        <f>Input!I322</f>
        <v>39</v>
      </c>
      <c r="F242" s="118"/>
      <c r="G242" s="118"/>
      <c r="H242" s="118"/>
      <c r="K242" s="82"/>
      <c r="L242" s="82"/>
      <c r="M242" s="82"/>
      <c r="N242" s="82"/>
      <c r="O242" s="82"/>
      <c r="P242" s="82"/>
      <c r="Q242" s="88"/>
    </row>
    <row r="243" spans="1:42" ht="15" thickBot="1" x14ac:dyDescent="0.35">
      <c r="A243" s="65" t="s">
        <v>656</v>
      </c>
      <c r="B243" s="210" t="s">
        <v>649</v>
      </c>
      <c r="C243" s="210">
        <v>14040200</v>
      </c>
      <c r="D243" s="210" t="s">
        <v>220</v>
      </c>
      <c r="E243" s="63">
        <f>Input!I323</f>
        <v>30</v>
      </c>
      <c r="F243" s="118"/>
      <c r="G243" s="118"/>
      <c r="H243" s="118"/>
      <c r="I243" s="82"/>
      <c r="J243" s="82"/>
      <c r="K243" s="82"/>
      <c r="L243" s="82"/>
      <c r="M243" s="82"/>
      <c r="N243" s="82"/>
      <c r="O243" s="82"/>
      <c r="P243" s="82"/>
      <c r="Q243" s="88"/>
    </row>
    <row r="244" spans="1:42" ht="19.2" thickTop="1" thickBot="1" x14ac:dyDescent="0.4">
      <c r="A244" s="814" t="s">
        <v>661</v>
      </c>
      <c r="B244" s="815"/>
      <c r="C244" s="815"/>
      <c r="D244" s="815"/>
      <c r="E244" s="815"/>
      <c r="F244" s="815"/>
      <c r="G244" s="815"/>
      <c r="H244" s="815"/>
      <c r="I244" s="815"/>
      <c r="J244" s="815"/>
      <c r="K244" s="816"/>
      <c r="L244" s="82"/>
      <c r="M244" s="82"/>
      <c r="N244" s="82"/>
      <c r="O244" s="82"/>
      <c r="P244" s="82"/>
      <c r="Q244" s="88"/>
    </row>
    <row r="245" spans="1:42" s="161" customFormat="1" ht="16.2" thickTop="1" x14ac:dyDescent="0.3">
      <c r="A245" s="801" t="s">
        <v>1160</v>
      </c>
      <c r="B245" s="802"/>
      <c r="C245" s="803"/>
      <c r="D245" s="801" t="s">
        <v>1161</v>
      </c>
      <c r="E245" s="803"/>
      <c r="F245" s="801" t="s">
        <v>1162</v>
      </c>
      <c r="G245" s="802"/>
      <c r="H245" s="802"/>
      <c r="I245" s="802"/>
      <c r="J245" s="803"/>
      <c r="K245" s="364" t="s">
        <v>1163</v>
      </c>
      <c r="L245" s="82"/>
      <c r="M245" s="82"/>
      <c r="N245" s="82"/>
      <c r="O245" s="82"/>
      <c r="P245" s="82"/>
      <c r="Q245" s="88"/>
      <c r="AK245" s="162"/>
    </row>
    <row r="246" spans="1:42" x14ac:dyDescent="0.3">
      <c r="A246" s="105" t="s">
        <v>463</v>
      </c>
      <c r="B246" s="117" t="s">
        <v>7</v>
      </c>
      <c r="C246" s="119" t="s">
        <v>392</v>
      </c>
      <c r="D246" s="237" t="s">
        <v>658</v>
      </c>
      <c r="E246" s="119" t="s">
        <v>393</v>
      </c>
      <c r="F246" s="105" t="s">
        <v>7</v>
      </c>
      <c r="G246" s="117" t="s">
        <v>680</v>
      </c>
      <c r="H246" s="117" t="s">
        <v>676</v>
      </c>
      <c r="I246" s="117" t="s">
        <v>677</v>
      </c>
      <c r="J246" s="106" t="s">
        <v>678</v>
      </c>
      <c r="K246" s="363" t="s">
        <v>679</v>
      </c>
      <c r="L246" s="82"/>
      <c r="M246" s="82"/>
      <c r="N246" s="82"/>
      <c r="O246" s="82"/>
      <c r="P246" s="82"/>
      <c r="Q246" s="88"/>
    </row>
    <row r="247" spans="1:42" x14ac:dyDescent="0.3">
      <c r="A247" s="54" t="s">
        <v>659</v>
      </c>
      <c r="B247" s="208">
        <v>16010102</v>
      </c>
      <c r="C247" s="72" t="s">
        <v>220</v>
      </c>
      <c r="D247" s="57">
        <f>Input!I327</f>
        <v>810</v>
      </c>
      <c r="E247" s="72">
        <f>D247</f>
        <v>810</v>
      </c>
      <c r="F247" s="54">
        <v>16010102</v>
      </c>
      <c r="G247" s="209">
        <f>E247</f>
        <v>810</v>
      </c>
      <c r="H247" s="208">
        <v>759</v>
      </c>
      <c r="I247" s="208">
        <v>821</v>
      </c>
      <c r="J247" s="72">
        <f>(LN(I247/H247))/10</f>
        <v>7.8521332056798211E-3</v>
      </c>
      <c r="K247" s="180">
        <f>G247*EXP(J247*10)</f>
        <v>876.16600790513826</v>
      </c>
      <c r="L247" s="82"/>
      <c r="M247" s="82"/>
      <c r="N247" s="82"/>
      <c r="O247" s="82"/>
      <c r="P247" s="82"/>
      <c r="Q247" s="88"/>
    </row>
    <row r="248" spans="1:42" ht="15" thickBot="1" x14ac:dyDescent="0.35">
      <c r="A248" s="52" t="s">
        <v>660</v>
      </c>
      <c r="B248" s="74">
        <v>16010101</v>
      </c>
      <c r="C248" s="75" t="s">
        <v>210</v>
      </c>
      <c r="D248" s="73">
        <f>Input!I328</f>
        <v>4321.3</v>
      </c>
      <c r="E248" s="75">
        <f>D248</f>
        <v>4321.3</v>
      </c>
      <c r="F248" s="52">
        <v>16010101</v>
      </c>
      <c r="G248" s="51">
        <f>E248</f>
        <v>4321.3</v>
      </c>
      <c r="H248" s="74">
        <v>13796</v>
      </c>
      <c r="I248" s="74">
        <v>14639</v>
      </c>
      <c r="J248" s="75">
        <f>(LN(I248/H248))/10</f>
        <v>5.9310505114680218E-3</v>
      </c>
      <c r="K248" s="182">
        <f>G248*EXP(J248*10)</f>
        <v>4585.3516019135977</v>
      </c>
      <c r="L248" s="82"/>
      <c r="M248" s="82"/>
      <c r="N248" s="82"/>
      <c r="O248" s="82"/>
      <c r="P248" s="82"/>
      <c r="Q248" s="88"/>
    </row>
    <row r="249" spans="1:42" ht="15" thickTop="1" x14ac:dyDescent="0.3">
      <c r="H249" s="82"/>
      <c r="I249" s="82"/>
      <c r="J249" s="82"/>
      <c r="K249" s="82"/>
      <c r="Q249" s="88"/>
    </row>
  </sheetData>
  <sortState ref="AG110:AG134">
    <sortCondition ref="AG110"/>
  </sortState>
  <mergeCells count="112">
    <mergeCell ref="AO238:AP238"/>
    <mergeCell ref="AL238:AN238"/>
    <mergeCell ref="AL237:AP237"/>
    <mergeCell ref="Z164:AC164"/>
    <mergeCell ref="AL206:AS206"/>
    <mergeCell ref="AN199:AN202"/>
    <mergeCell ref="AP223:AQ223"/>
    <mergeCell ref="AL222:AQ222"/>
    <mergeCell ref="A245:C245"/>
    <mergeCell ref="D245:E245"/>
    <mergeCell ref="F245:J245"/>
    <mergeCell ref="A227:G227"/>
    <mergeCell ref="A244:K244"/>
    <mergeCell ref="F228:G228"/>
    <mergeCell ref="AL223:AO223"/>
    <mergeCell ref="A228:E228"/>
    <mergeCell ref="R164:V164"/>
    <mergeCell ref="W164:Y164"/>
    <mergeCell ref="AR207:AS207"/>
    <mergeCell ref="AL207:AP207"/>
    <mergeCell ref="AN188:AN198"/>
    <mergeCell ref="AN174:AN175"/>
    <mergeCell ref="AN129:AN131"/>
    <mergeCell ref="AN132:AN133"/>
    <mergeCell ref="AN137:AN138"/>
    <mergeCell ref="AN140:AN142"/>
    <mergeCell ref="R163:AC163"/>
    <mergeCell ref="AG108:AH108"/>
    <mergeCell ref="U142:V142"/>
    <mergeCell ref="W142:X142"/>
    <mergeCell ref="Y142:AA142"/>
    <mergeCell ref="AN150:AN162"/>
    <mergeCell ref="R142:T142"/>
    <mergeCell ref="R141:AC141"/>
    <mergeCell ref="AB142:AC142"/>
    <mergeCell ref="AL56:AS56"/>
    <mergeCell ref="R108:Z108"/>
    <mergeCell ref="R61:AI61"/>
    <mergeCell ref="AN113:AN127"/>
    <mergeCell ref="R62:Y62"/>
    <mergeCell ref="AR57:AS57"/>
    <mergeCell ref="AL57:AO57"/>
    <mergeCell ref="AP57:AQ57"/>
    <mergeCell ref="AN72:AN84"/>
    <mergeCell ref="AN85:AN90"/>
    <mergeCell ref="AN91:AN101"/>
    <mergeCell ref="AN102:AN105"/>
    <mergeCell ref="AN106:AN107"/>
    <mergeCell ref="AN108:AN110"/>
    <mergeCell ref="AL69:AT69"/>
    <mergeCell ref="AL70:AQ70"/>
    <mergeCell ref="AS70:AT70"/>
    <mergeCell ref="AL3:BJ3"/>
    <mergeCell ref="AL2:BJ2"/>
    <mergeCell ref="AL46:AP46"/>
    <mergeCell ref="BE11:BF11"/>
    <mergeCell ref="AL11:AP11"/>
    <mergeCell ref="AQ11:AT11"/>
    <mergeCell ref="AU11:AW11"/>
    <mergeCell ref="AX11:BA11"/>
    <mergeCell ref="BB11:BD11"/>
    <mergeCell ref="AL45:AR45"/>
    <mergeCell ref="AQ46:AR46"/>
    <mergeCell ref="BH11:BI11"/>
    <mergeCell ref="R2:AE2"/>
    <mergeCell ref="E195:F195"/>
    <mergeCell ref="A63:D63"/>
    <mergeCell ref="R33:V33"/>
    <mergeCell ref="W33:X33"/>
    <mergeCell ref="Y33:AA33"/>
    <mergeCell ref="R3:V3"/>
    <mergeCell ref="A138:D138"/>
    <mergeCell ref="E117:F117"/>
    <mergeCell ref="E138:F138"/>
    <mergeCell ref="A195:D195"/>
    <mergeCell ref="A117:D117"/>
    <mergeCell ref="AB33:AD33"/>
    <mergeCell ref="AE33:AF33"/>
    <mergeCell ref="R32:AF32"/>
    <mergeCell ref="AB44:AC44"/>
    <mergeCell ref="L195:M195"/>
    <mergeCell ref="G3:H3"/>
    <mergeCell ref="A3:E3"/>
    <mergeCell ref="A2:J2"/>
    <mergeCell ref="Y3:AA3"/>
    <mergeCell ref="AB3:AC3"/>
    <mergeCell ref="W3:X3"/>
    <mergeCell ref="I3:J3"/>
    <mergeCell ref="AD3:AE3"/>
    <mergeCell ref="G117:I117"/>
    <mergeCell ref="H138:J138"/>
    <mergeCell ref="A116:L116"/>
    <mergeCell ref="A137:M137"/>
    <mergeCell ref="H195:J195"/>
    <mergeCell ref="A194:M194"/>
    <mergeCell ref="K117:L117"/>
    <mergeCell ref="E63:H63"/>
    <mergeCell ref="I63:J63"/>
    <mergeCell ref="K63:M63"/>
    <mergeCell ref="A62:P62"/>
    <mergeCell ref="O63:P63"/>
    <mergeCell ref="R44:T44"/>
    <mergeCell ref="U44:W44"/>
    <mergeCell ref="X44:AA44"/>
    <mergeCell ref="AA108:AC108"/>
    <mergeCell ref="AD108:AF108"/>
    <mergeCell ref="Z62:AC62"/>
    <mergeCell ref="R107:AH107"/>
    <mergeCell ref="R43:AC43"/>
    <mergeCell ref="AD62:AF62"/>
    <mergeCell ref="AH62:AI62"/>
    <mergeCell ref="L138:M138"/>
  </mergeCell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sheetPr>
  <dimension ref="A1:R111"/>
  <sheetViews>
    <sheetView topLeftCell="A88" workbookViewId="0">
      <selection activeCell="K63" sqref="K63:L63"/>
    </sheetView>
  </sheetViews>
  <sheetFormatPr defaultRowHeight="14.4" x14ac:dyDescent="0.3"/>
  <cols>
    <col min="1" max="1" width="20.6640625" customWidth="1"/>
    <col min="2" max="2" width="16.88671875" customWidth="1"/>
    <col min="3" max="3" width="19.33203125" customWidth="1"/>
    <col min="4" max="4" width="15.5546875" customWidth="1"/>
    <col min="5" max="5" width="20" customWidth="1"/>
    <col min="6" max="6" width="20.6640625" customWidth="1"/>
    <col min="7" max="7" width="17.6640625" customWidth="1"/>
    <col min="8" max="8" width="19.88671875" customWidth="1"/>
    <col min="9" max="9" width="15.5546875" customWidth="1"/>
    <col min="10" max="10" width="19" customWidth="1"/>
    <col min="11" max="11" width="16.33203125" customWidth="1"/>
    <col min="12" max="12" width="21.5546875" customWidth="1"/>
    <col min="13" max="13" width="12" customWidth="1"/>
    <col min="14" max="14" width="11.88671875" customWidth="1"/>
    <col min="15" max="16" width="14.6640625" customWidth="1"/>
    <col min="17" max="17" width="14.33203125" customWidth="1"/>
    <col min="18" max="18" width="13.88671875" customWidth="1"/>
    <col min="19" max="19" width="17.6640625" customWidth="1"/>
    <col min="20" max="20" width="17.44140625" customWidth="1"/>
  </cols>
  <sheetData>
    <row r="1" spans="1:14" ht="19.2" thickTop="1" thickBot="1" x14ac:dyDescent="0.4">
      <c r="A1" s="829" t="s">
        <v>893</v>
      </c>
      <c r="B1" s="830"/>
      <c r="C1" s="830"/>
      <c r="D1" s="830"/>
      <c r="E1" s="830"/>
      <c r="F1" s="830"/>
      <c r="G1" s="830"/>
      <c r="H1" s="830"/>
      <c r="I1" s="830"/>
      <c r="J1" s="830"/>
      <c r="K1" s="830"/>
      <c r="L1" s="831"/>
    </row>
    <row r="2" spans="1:14" ht="29.4" customHeight="1" thickTop="1" x14ac:dyDescent="0.3">
      <c r="A2" s="841" t="s">
        <v>1160</v>
      </c>
      <c r="B2" s="842"/>
      <c r="C2" s="842"/>
      <c r="D2" s="843"/>
      <c r="E2" s="841" t="s">
        <v>1161</v>
      </c>
      <c r="F2" s="843"/>
      <c r="G2" s="841" t="s">
        <v>1162</v>
      </c>
      <c r="H2" s="842"/>
      <c r="I2" s="843"/>
      <c r="J2" s="841" t="s">
        <v>1163</v>
      </c>
      <c r="K2" s="843"/>
      <c r="L2" s="225" t="s">
        <v>1170</v>
      </c>
      <c r="M2" s="161"/>
    </row>
    <row r="3" spans="1:14" ht="30.6" customHeight="1" x14ac:dyDescent="0.3">
      <c r="A3" s="315" t="s">
        <v>7</v>
      </c>
      <c r="B3" s="113" t="s">
        <v>894</v>
      </c>
      <c r="C3" s="113" t="s">
        <v>895</v>
      </c>
      <c r="D3" s="119" t="s">
        <v>665</v>
      </c>
      <c r="E3" s="229" t="s">
        <v>896</v>
      </c>
      <c r="F3" s="384" t="s">
        <v>897</v>
      </c>
      <c r="G3" s="316" t="s">
        <v>898</v>
      </c>
      <c r="H3" s="113" t="s">
        <v>899</v>
      </c>
      <c r="I3" s="120" t="s">
        <v>665</v>
      </c>
      <c r="J3" s="229" t="s">
        <v>900</v>
      </c>
      <c r="K3" s="384" t="s">
        <v>901</v>
      </c>
      <c r="L3" s="385" t="s">
        <v>902</v>
      </c>
      <c r="M3" s="222"/>
      <c r="N3" s="222"/>
    </row>
    <row r="4" spans="1:14" x14ac:dyDescent="0.3">
      <c r="A4" s="54">
        <v>10020007</v>
      </c>
      <c r="B4" s="208">
        <v>601076.19999999995</v>
      </c>
      <c r="C4" s="208">
        <v>0</v>
      </c>
      <c r="D4" s="72">
        <v>0</v>
      </c>
      <c r="E4" s="57">
        <f>Input!AA5</f>
        <v>1178607</v>
      </c>
      <c r="F4" s="223">
        <f>E4*D4</f>
        <v>0</v>
      </c>
      <c r="G4" s="57">
        <v>6.03</v>
      </c>
      <c r="H4" s="208">
        <v>0.03</v>
      </c>
      <c r="I4" s="72">
        <f>H4/G4</f>
        <v>4.9751243781094526E-3</v>
      </c>
      <c r="J4" s="57">
        <f>Input!AB5</f>
        <v>6370</v>
      </c>
      <c r="K4" s="223">
        <f>J4*I4</f>
        <v>31.691542288557212</v>
      </c>
      <c r="L4" s="180">
        <f>SUM(F4,K4)</f>
        <v>31.691542288557212</v>
      </c>
    </row>
    <row r="5" spans="1:14" x14ac:dyDescent="0.3">
      <c r="A5" s="54">
        <v>10020008</v>
      </c>
      <c r="B5" s="208">
        <v>601076.19999999995</v>
      </c>
      <c r="C5" s="208">
        <v>0</v>
      </c>
      <c r="D5" s="72">
        <v>0</v>
      </c>
      <c r="E5" s="57">
        <f>Input!AA6</f>
        <v>1178607</v>
      </c>
      <c r="F5" s="223">
        <f t="shared" ref="F5:F22" si="0">E5*D5</f>
        <v>0</v>
      </c>
      <c r="G5" s="57">
        <v>6.03</v>
      </c>
      <c r="H5" s="208">
        <v>0.02</v>
      </c>
      <c r="I5" s="72">
        <f t="shared" ref="I5:I22" si="1">H5/G5</f>
        <v>3.3167495854063019E-3</v>
      </c>
      <c r="J5" s="57">
        <f>Input!AB6</f>
        <v>6370</v>
      </c>
      <c r="K5" s="223">
        <f t="shared" ref="K5:K22" si="2">J5*I5</f>
        <v>21.127694859038144</v>
      </c>
      <c r="L5" s="180">
        <f t="shared" ref="L5:L22" si="3">SUM(F5,K5)</f>
        <v>21.127694859038144</v>
      </c>
    </row>
    <row r="6" spans="1:14" x14ac:dyDescent="0.3">
      <c r="A6" s="54">
        <v>10070001</v>
      </c>
      <c r="B6" s="208">
        <v>601076.19999999995</v>
      </c>
      <c r="C6" s="208">
        <v>0</v>
      </c>
      <c r="D6" s="72">
        <v>0</v>
      </c>
      <c r="E6" s="57">
        <f>Input!AA7</f>
        <v>1178607</v>
      </c>
      <c r="F6" s="223">
        <f t="shared" si="0"/>
        <v>0</v>
      </c>
      <c r="G6" s="57">
        <v>6.03</v>
      </c>
      <c r="H6" s="208">
        <v>0.08</v>
      </c>
      <c r="I6" s="72">
        <f t="shared" si="1"/>
        <v>1.3266998341625208E-2</v>
      </c>
      <c r="J6" s="57">
        <f>Input!AB7</f>
        <v>6370</v>
      </c>
      <c r="K6" s="223">
        <f t="shared" si="2"/>
        <v>84.510779436152575</v>
      </c>
      <c r="L6" s="180">
        <f t="shared" si="3"/>
        <v>84.510779436152575</v>
      </c>
    </row>
    <row r="7" spans="1:14" x14ac:dyDescent="0.3">
      <c r="A7" s="54">
        <v>10070002</v>
      </c>
      <c r="B7" s="208">
        <v>601076.19999999995</v>
      </c>
      <c r="C7" s="208">
        <v>0</v>
      </c>
      <c r="D7" s="72">
        <v>0</v>
      </c>
      <c r="E7" s="57">
        <f>Input!AA8</f>
        <v>1178607</v>
      </c>
      <c r="F7" s="223">
        <f t="shared" si="0"/>
        <v>0</v>
      </c>
      <c r="G7" s="57">
        <v>6.03</v>
      </c>
      <c r="H7" s="208">
        <v>0</v>
      </c>
      <c r="I7" s="72">
        <f t="shared" si="1"/>
        <v>0</v>
      </c>
      <c r="J7" s="57">
        <f>Input!AB8</f>
        <v>6370</v>
      </c>
      <c r="K7" s="223">
        <f t="shared" si="2"/>
        <v>0</v>
      </c>
      <c r="L7" s="180">
        <f t="shared" si="3"/>
        <v>0</v>
      </c>
    </row>
    <row r="8" spans="1:14" x14ac:dyDescent="0.3">
      <c r="A8" s="54">
        <v>10070006</v>
      </c>
      <c r="B8" s="208">
        <v>601076.19999999995</v>
      </c>
      <c r="C8" s="208">
        <v>20285.8</v>
      </c>
      <c r="D8" s="72">
        <v>3.3749131973616654E-2</v>
      </c>
      <c r="E8" s="57">
        <f>Input!AA9</f>
        <v>1178607</v>
      </c>
      <c r="F8" s="223">
        <f t="shared" si="0"/>
        <v>39776.963188028407</v>
      </c>
      <c r="G8" s="57">
        <v>6.03</v>
      </c>
      <c r="H8" s="208">
        <v>0.19</v>
      </c>
      <c r="I8" s="72">
        <f t="shared" si="1"/>
        <v>3.150912106135987E-2</v>
      </c>
      <c r="J8" s="57">
        <f>Input!AB9</f>
        <v>6370</v>
      </c>
      <c r="K8" s="223">
        <f t="shared" si="2"/>
        <v>200.71310116086238</v>
      </c>
      <c r="L8" s="180">
        <f t="shared" si="3"/>
        <v>39977.676289189272</v>
      </c>
    </row>
    <row r="9" spans="1:14" x14ac:dyDescent="0.3">
      <c r="A9" s="54">
        <v>10080001</v>
      </c>
      <c r="B9" s="208">
        <v>601076.19999999995</v>
      </c>
      <c r="C9" s="208">
        <v>36364.1</v>
      </c>
      <c r="D9" s="72">
        <v>6.0498319514231312E-2</v>
      </c>
      <c r="E9" s="57">
        <f>Input!AA10</f>
        <v>1178607</v>
      </c>
      <c r="F9" s="223">
        <f t="shared" si="0"/>
        <v>71303.742867709618</v>
      </c>
      <c r="G9" s="57">
        <v>6.03</v>
      </c>
      <c r="H9" s="208">
        <v>0.33</v>
      </c>
      <c r="I9" s="72">
        <f t="shared" si="1"/>
        <v>5.4726368159203981E-2</v>
      </c>
      <c r="J9" s="57">
        <f>Input!AB10</f>
        <v>6370</v>
      </c>
      <c r="K9" s="223">
        <f t="shared" si="2"/>
        <v>348.60696517412936</v>
      </c>
      <c r="L9" s="180">
        <f t="shared" si="3"/>
        <v>71652.349832883745</v>
      </c>
    </row>
    <row r="10" spans="1:14" x14ac:dyDescent="0.3">
      <c r="A10" s="54">
        <v>10080002</v>
      </c>
      <c r="B10" s="208">
        <v>601076.19999999995</v>
      </c>
      <c r="C10" s="208">
        <v>18174.099999999999</v>
      </c>
      <c r="D10" s="72">
        <v>3.0235933480646879E-2</v>
      </c>
      <c r="E10" s="57">
        <f>Input!AA11</f>
        <v>1178607</v>
      </c>
      <c r="F10" s="223">
        <f t="shared" si="0"/>
        <v>35636.282851824777</v>
      </c>
      <c r="G10" s="57">
        <v>6.03</v>
      </c>
      <c r="H10" s="208">
        <v>0.14000000000000001</v>
      </c>
      <c r="I10" s="72">
        <f t="shared" si="1"/>
        <v>2.3217247097844115E-2</v>
      </c>
      <c r="J10" s="57">
        <f>Input!AB11</f>
        <v>6370</v>
      </c>
      <c r="K10" s="223">
        <f t="shared" si="2"/>
        <v>147.89386401326701</v>
      </c>
      <c r="L10" s="180">
        <f t="shared" si="3"/>
        <v>35784.176715838046</v>
      </c>
    </row>
    <row r="11" spans="1:14" x14ac:dyDescent="0.3">
      <c r="A11" s="54">
        <v>10080003</v>
      </c>
      <c r="B11" s="208">
        <v>601076.19999999995</v>
      </c>
      <c r="C11" s="208">
        <v>26183.3</v>
      </c>
      <c r="D11" s="72">
        <v>4.3560699957842286E-2</v>
      </c>
      <c r="E11" s="57">
        <f>Input!AA12</f>
        <v>1178607</v>
      </c>
      <c r="F11" s="223">
        <f t="shared" si="0"/>
        <v>51340.945895212622</v>
      </c>
      <c r="G11" s="57">
        <v>6.03</v>
      </c>
      <c r="H11" s="208">
        <v>0.1</v>
      </c>
      <c r="I11" s="72">
        <f t="shared" si="1"/>
        <v>1.658374792703151E-2</v>
      </c>
      <c r="J11" s="57">
        <f>Input!AB12</f>
        <v>6370</v>
      </c>
      <c r="K11" s="223">
        <f t="shared" si="2"/>
        <v>105.63847429519072</v>
      </c>
      <c r="L11" s="180">
        <f t="shared" si="3"/>
        <v>51446.584369507815</v>
      </c>
    </row>
    <row r="12" spans="1:14" x14ac:dyDescent="0.3">
      <c r="A12" s="54">
        <v>10080004</v>
      </c>
      <c r="B12" s="208">
        <v>601076.19999999995</v>
      </c>
      <c r="C12" s="208">
        <v>0</v>
      </c>
      <c r="D12" s="72">
        <v>0</v>
      </c>
      <c r="E12" s="57">
        <f>Input!AA13</f>
        <v>1178607</v>
      </c>
      <c r="F12" s="223">
        <f t="shared" si="0"/>
        <v>0</v>
      </c>
      <c r="G12" s="57">
        <v>6.03</v>
      </c>
      <c r="H12" s="208">
        <v>0.1</v>
      </c>
      <c r="I12" s="72">
        <f t="shared" si="1"/>
        <v>1.658374792703151E-2</v>
      </c>
      <c r="J12" s="57">
        <f>Input!AB13</f>
        <v>6370</v>
      </c>
      <c r="K12" s="223">
        <f t="shared" si="2"/>
        <v>105.63847429519072</v>
      </c>
      <c r="L12" s="180">
        <f t="shared" si="3"/>
        <v>105.63847429519072</v>
      </c>
    </row>
    <row r="13" spans="1:14" x14ac:dyDescent="0.3">
      <c r="A13" s="54">
        <v>10080005</v>
      </c>
      <c r="B13" s="208">
        <v>601076.19999999995</v>
      </c>
      <c r="C13" s="208">
        <v>81845.100000000006</v>
      </c>
      <c r="D13" s="72">
        <v>0.13616426669364054</v>
      </c>
      <c r="E13" s="57">
        <f>Input!AA14</f>
        <v>1178607</v>
      </c>
      <c r="F13" s="223">
        <f t="shared" si="0"/>
        <v>160484.15787499159</v>
      </c>
      <c r="G13" s="57">
        <v>6.03</v>
      </c>
      <c r="H13" s="208">
        <v>0.24</v>
      </c>
      <c r="I13" s="72">
        <f t="shared" si="1"/>
        <v>3.9800995024875621E-2</v>
      </c>
      <c r="J13" s="57">
        <f>Input!AB14</f>
        <v>6370</v>
      </c>
      <c r="K13" s="223">
        <f t="shared" si="2"/>
        <v>253.5323383084577</v>
      </c>
      <c r="L13" s="180">
        <f t="shared" si="3"/>
        <v>160737.69021330005</v>
      </c>
    </row>
    <row r="14" spans="1:14" x14ac:dyDescent="0.3">
      <c r="A14" s="54">
        <v>10080006</v>
      </c>
      <c r="B14" s="208">
        <v>601076.19999999995</v>
      </c>
      <c r="C14" s="208">
        <v>9917.7999999999993</v>
      </c>
      <c r="D14" s="72">
        <v>1.6500071039245938E-2</v>
      </c>
      <c r="E14" s="57">
        <f>Input!AA15</f>
        <v>1178607</v>
      </c>
      <c r="F14" s="223">
        <f t="shared" si="0"/>
        <v>19447.099227352537</v>
      </c>
      <c r="G14" s="57">
        <v>6.03</v>
      </c>
      <c r="H14" s="208">
        <v>0.12</v>
      </c>
      <c r="I14" s="72">
        <f t="shared" si="1"/>
        <v>1.9900497512437811E-2</v>
      </c>
      <c r="J14" s="57">
        <f>Input!AB15</f>
        <v>6370</v>
      </c>
      <c r="K14" s="223">
        <f t="shared" si="2"/>
        <v>126.76616915422885</v>
      </c>
      <c r="L14" s="180">
        <f t="shared" si="3"/>
        <v>19573.865396506764</v>
      </c>
    </row>
    <row r="15" spans="1:14" x14ac:dyDescent="0.3">
      <c r="A15" s="54">
        <v>10080007</v>
      </c>
      <c r="B15" s="208">
        <v>601076.19999999995</v>
      </c>
      <c r="C15" s="208">
        <v>92999.7</v>
      </c>
      <c r="D15" s="72">
        <v>0.15472198034126122</v>
      </c>
      <c r="E15" s="57">
        <f>Input!AA16</f>
        <v>1178607</v>
      </c>
      <c r="F15" s="223">
        <f t="shared" si="0"/>
        <v>182356.40908407286</v>
      </c>
      <c r="G15" s="57">
        <v>6.03</v>
      </c>
      <c r="H15" s="208">
        <v>0.54</v>
      </c>
      <c r="I15" s="72">
        <f t="shared" si="1"/>
        <v>8.9552238805970158E-2</v>
      </c>
      <c r="J15" s="57">
        <f>Input!AB16</f>
        <v>6370</v>
      </c>
      <c r="K15" s="223">
        <f t="shared" si="2"/>
        <v>570.44776119402991</v>
      </c>
      <c r="L15" s="180">
        <f t="shared" si="3"/>
        <v>182926.85684526688</v>
      </c>
    </row>
    <row r="16" spans="1:14" x14ac:dyDescent="0.3">
      <c r="A16" s="54">
        <v>10080008</v>
      </c>
      <c r="B16" s="208">
        <v>601076.19999999995</v>
      </c>
      <c r="C16" s="208">
        <v>22604.2</v>
      </c>
      <c r="D16" s="72">
        <v>3.7606213654774553E-2</v>
      </c>
      <c r="E16" s="57">
        <f>Input!AA17</f>
        <v>1178607</v>
      </c>
      <c r="F16" s="223">
        <f t="shared" si="0"/>
        <v>44322.946657012872</v>
      </c>
      <c r="G16" s="57">
        <v>6.03</v>
      </c>
      <c r="H16" s="208">
        <v>0.37</v>
      </c>
      <c r="I16" s="72">
        <f t="shared" si="1"/>
        <v>6.1359867330016582E-2</v>
      </c>
      <c r="J16" s="57">
        <f>Input!AB17</f>
        <v>6370</v>
      </c>
      <c r="K16" s="223">
        <f t="shared" si="2"/>
        <v>390.86235489220564</v>
      </c>
      <c r="L16" s="180">
        <f t="shared" si="3"/>
        <v>44713.809011905076</v>
      </c>
    </row>
    <row r="17" spans="1:12" x14ac:dyDescent="0.3">
      <c r="A17" s="54">
        <v>10080009</v>
      </c>
      <c r="B17" s="208">
        <v>601076.19999999995</v>
      </c>
      <c r="C17" s="208">
        <v>83585.5</v>
      </c>
      <c r="D17" s="72">
        <v>0.13905973984662845</v>
      </c>
      <c r="E17" s="57">
        <f>Input!AA18</f>
        <v>1178607</v>
      </c>
      <c r="F17" s="223">
        <f t="shared" si="0"/>
        <v>163896.78280141522</v>
      </c>
      <c r="G17" s="57">
        <v>6.03</v>
      </c>
      <c r="H17" s="208">
        <v>0.15</v>
      </c>
      <c r="I17" s="72">
        <f t="shared" si="1"/>
        <v>2.4875621890547261E-2</v>
      </c>
      <c r="J17" s="57">
        <f>Input!AB18</f>
        <v>6370</v>
      </c>
      <c r="K17" s="223">
        <f t="shared" si="2"/>
        <v>158.45771144278606</v>
      </c>
      <c r="L17" s="180">
        <f t="shared" si="3"/>
        <v>164055.240512858</v>
      </c>
    </row>
    <row r="18" spans="1:12" x14ac:dyDescent="0.3">
      <c r="A18" s="54">
        <v>10080010</v>
      </c>
      <c r="B18" s="208">
        <v>601076.19999999995</v>
      </c>
      <c r="C18" s="208">
        <v>28859.7</v>
      </c>
      <c r="D18" s="72">
        <v>4.8013380000738681E-2</v>
      </c>
      <c r="E18" s="57">
        <f>Input!AA19</f>
        <v>1178607</v>
      </c>
      <c r="F18" s="223">
        <f t="shared" si="0"/>
        <v>56588.905762530616</v>
      </c>
      <c r="G18" s="57">
        <v>6.03</v>
      </c>
      <c r="H18" s="208">
        <v>0.25</v>
      </c>
      <c r="I18" s="72">
        <f t="shared" si="1"/>
        <v>4.1459369817578771E-2</v>
      </c>
      <c r="J18" s="57">
        <f>Input!AB19</f>
        <v>6370</v>
      </c>
      <c r="K18" s="223">
        <f t="shared" si="2"/>
        <v>264.09618573797678</v>
      </c>
      <c r="L18" s="180">
        <f t="shared" si="3"/>
        <v>56853.001948268589</v>
      </c>
    </row>
    <row r="19" spans="1:12" x14ac:dyDescent="0.3">
      <c r="A19" s="54">
        <v>10080011</v>
      </c>
      <c r="B19" s="208">
        <v>601076.19999999995</v>
      </c>
      <c r="C19" s="208">
        <v>20805.2</v>
      </c>
      <c r="D19" s="72">
        <v>3.4613248702909882E-2</v>
      </c>
      <c r="E19" s="57">
        <f>Input!AA20</f>
        <v>1178607</v>
      </c>
      <c r="F19" s="223">
        <f t="shared" si="0"/>
        <v>40795.417213990506</v>
      </c>
      <c r="G19" s="57">
        <v>6.03</v>
      </c>
      <c r="H19" s="208">
        <v>0.08</v>
      </c>
      <c r="I19" s="72">
        <f t="shared" si="1"/>
        <v>1.3266998341625208E-2</v>
      </c>
      <c r="J19" s="57">
        <f>Input!AB20</f>
        <v>6370</v>
      </c>
      <c r="K19" s="223">
        <f t="shared" si="2"/>
        <v>84.510779436152575</v>
      </c>
      <c r="L19" s="180">
        <f t="shared" si="3"/>
        <v>40879.92799342666</v>
      </c>
    </row>
    <row r="20" spans="1:12" x14ac:dyDescent="0.3">
      <c r="A20" s="54">
        <v>10080012</v>
      </c>
      <c r="B20" s="208">
        <v>601076.19999999995</v>
      </c>
      <c r="C20" s="208">
        <v>3478.2</v>
      </c>
      <c r="D20" s="72">
        <v>5.7866207312816578E-3</v>
      </c>
      <c r="E20" s="57">
        <f>Input!AA21</f>
        <v>1178607</v>
      </c>
      <c r="F20" s="223">
        <f t="shared" si="0"/>
        <v>6820.1517002336805</v>
      </c>
      <c r="G20" s="57">
        <v>6.03</v>
      </c>
      <c r="H20" s="208">
        <v>0.12</v>
      </c>
      <c r="I20" s="72">
        <f t="shared" si="1"/>
        <v>1.9900497512437811E-2</v>
      </c>
      <c r="J20" s="57">
        <f>Input!AB21</f>
        <v>6370</v>
      </c>
      <c r="K20" s="223">
        <f t="shared" si="2"/>
        <v>126.76616915422885</v>
      </c>
      <c r="L20" s="180">
        <f t="shared" si="3"/>
        <v>6946.9178693879094</v>
      </c>
    </row>
    <row r="21" spans="1:12" x14ac:dyDescent="0.3">
      <c r="A21" s="54">
        <v>10080013</v>
      </c>
      <c r="B21" s="208">
        <v>601076.19999999995</v>
      </c>
      <c r="C21" s="208">
        <v>22445</v>
      </c>
      <c r="D21" s="72">
        <v>3.734135538888414E-2</v>
      </c>
      <c r="E21" s="57">
        <f>Input!AA22</f>
        <v>1178607</v>
      </c>
      <c r="F21" s="223">
        <f t="shared" si="0"/>
        <v>44010.782850826567</v>
      </c>
      <c r="G21" s="57">
        <v>6.03</v>
      </c>
      <c r="H21" s="208">
        <v>0.09</v>
      </c>
      <c r="I21" s="72">
        <f t="shared" si="1"/>
        <v>1.4925373134328356E-2</v>
      </c>
      <c r="J21" s="57">
        <f>Input!AB22</f>
        <v>6370</v>
      </c>
      <c r="K21" s="223">
        <f t="shared" si="2"/>
        <v>95.074626865671632</v>
      </c>
      <c r="L21" s="180">
        <f t="shared" si="3"/>
        <v>44105.85747769224</v>
      </c>
    </row>
    <row r="22" spans="1:12" ht="15" thickBot="1" x14ac:dyDescent="0.35">
      <c r="A22" s="62">
        <v>10080014</v>
      </c>
      <c r="B22" s="211">
        <v>601076.19999999995</v>
      </c>
      <c r="C22" s="211">
        <v>133497.5</v>
      </c>
      <c r="D22" s="139">
        <v>0.22209746451448253</v>
      </c>
      <c r="E22" s="65">
        <f>Input!AA23</f>
        <v>1178607</v>
      </c>
      <c r="F22" s="224">
        <f t="shared" si="0"/>
        <v>261765.62635902071</v>
      </c>
      <c r="G22" s="73">
        <v>6.03</v>
      </c>
      <c r="H22" s="74">
        <v>3.08</v>
      </c>
      <c r="I22" s="75">
        <f t="shared" si="1"/>
        <v>0.51077943615257049</v>
      </c>
      <c r="J22" s="73">
        <f>Input!AB23</f>
        <v>6370</v>
      </c>
      <c r="K22" s="224">
        <f t="shared" si="2"/>
        <v>3253.6650082918741</v>
      </c>
      <c r="L22" s="182">
        <f t="shared" si="3"/>
        <v>265019.2913673126</v>
      </c>
    </row>
    <row r="23" spans="1:12" ht="19.2" thickTop="1" thickBot="1" x14ac:dyDescent="0.4">
      <c r="A23" s="848" t="s">
        <v>903</v>
      </c>
      <c r="B23" s="849"/>
      <c r="C23" s="849"/>
      <c r="D23" s="849"/>
      <c r="E23" s="850"/>
      <c r="F23" s="301"/>
      <c r="G23" s="301"/>
      <c r="H23" s="386"/>
    </row>
    <row r="24" spans="1:12" ht="15" thickTop="1" x14ac:dyDescent="0.3">
      <c r="A24" s="832" t="s">
        <v>1160</v>
      </c>
      <c r="B24" s="833"/>
      <c r="C24" s="834"/>
      <c r="D24" s="758" t="s">
        <v>1161</v>
      </c>
      <c r="E24" s="759"/>
      <c r="F24" s="387"/>
      <c r="G24" s="387"/>
      <c r="H24" s="387"/>
    </row>
    <row r="25" spans="1:12" x14ac:dyDescent="0.3">
      <c r="A25" s="315" t="s">
        <v>681</v>
      </c>
      <c r="B25" s="213" t="s">
        <v>7</v>
      </c>
      <c r="C25" s="232" t="s">
        <v>904</v>
      </c>
      <c r="D25" s="202" t="s">
        <v>7</v>
      </c>
      <c r="E25" s="319" t="s">
        <v>904</v>
      </c>
      <c r="F25" s="387"/>
      <c r="G25" s="387"/>
      <c r="H25" s="387"/>
    </row>
    <row r="26" spans="1:12" x14ac:dyDescent="0.3">
      <c r="A26" s="57" t="s">
        <v>905</v>
      </c>
      <c r="B26" s="208">
        <v>17040105</v>
      </c>
      <c r="C26" s="212">
        <f>Input!AA27</f>
        <v>30987</v>
      </c>
      <c r="D26" s="181">
        <v>17040101</v>
      </c>
      <c r="E26" s="178">
        <f>C28</f>
        <v>8029</v>
      </c>
      <c r="F26" s="387"/>
      <c r="G26" s="387"/>
      <c r="H26" s="387"/>
    </row>
    <row r="27" spans="1:12" x14ac:dyDescent="0.3">
      <c r="A27" s="57" t="s">
        <v>906</v>
      </c>
      <c r="B27" s="208">
        <v>17040105</v>
      </c>
      <c r="C27" s="212">
        <f>Input!AA28</f>
        <v>29785</v>
      </c>
      <c r="D27" s="181">
        <v>17040102</v>
      </c>
      <c r="E27" s="178">
        <v>0</v>
      </c>
    </row>
    <row r="28" spans="1:12" x14ac:dyDescent="0.3">
      <c r="A28" s="57" t="s">
        <v>907</v>
      </c>
      <c r="B28" s="208">
        <v>17040101</v>
      </c>
      <c r="C28" s="212">
        <f>Input!AA29</f>
        <v>8029</v>
      </c>
      <c r="D28" s="181">
        <v>17040103</v>
      </c>
      <c r="E28" s="178">
        <f>C29</f>
        <v>29577</v>
      </c>
    </row>
    <row r="29" spans="1:12" x14ac:dyDescent="0.3">
      <c r="A29" s="57" t="s">
        <v>908</v>
      </c>
      <c r="B29" s="208">
        <v>17040103</v>
      </c>
      <c r="C29" s="212">
        <f>Input!AA30</f>
        <v>29577</v>
      </c>
      <c r="D29" s="181">
        <v>17040104</v>
      </c>
      <c r="E29" s="178">
        <v>0</v>
      </c>
    </row>
    <row r="30" spans="1:12" ht="15" thickBot="1" x14ac:dyDescent="0.35">
      <c r="A30" s="73" t="s">
        <v>399</v>
      </c>
      <c r="B30" s="74">
        <v>17040204</v>
      </c>
      <c r="C30" s="239">
        <f>Input!AA31</f>
        <v>4036</v>
      </c>
      <c r="D30" s="181">
        <v>17040105</v>
      </c>
      <c r="E30" s="178">
        <f>SUM(C26:C27)</f>
        <v>60772</v>
      </c>
    </row>
    <row r="31" spans="1:12" ht="15" thickTop="1" x14ac:dyDescent="0.3">
      <c r="D31" s="181">
        <v>17040202</v>
      </c>
      <c r="E31" s="178">
        <v>0</v>
      </c>
    </row>
    <row r="32" spans="1:12" x14ac:dyDescent="0.3">
      <c r="D32" s="181">
        <v>17040203</v>
      </c>
      <c r="E32" s="178">
        <v>0</v>
      </c>
    </row>
    <row r="33" spans="1:12" ht="15" thickBot="1" x14ac:dyDescent="0.35">
      <c r="D33" s="205">
        <v>17040204</v>
      </c>
      <c r="E33" s="186">
        <f>C30</f>
        <v>4036</v>
      </c>
    </row>
    <row r="34" spans="1:12" ht="19.2" thickTop="1" thickBot="1" x14ac:dyDescent="0.4">
      <c r="A34" s="845" t="s">
        <v>909</v>
      </c>
      <c r="B34" s="846"/>
      <c r="C34" s="846"/>
      <c r="D34" s="846"/>
      <c r="E34" s="846"/>
      <c r="F34" s="846"/>
      <c r="G34" s="846"/>
      <c r="H34" s="846"/>
      <c r="I34" s="847"/>
    </row>
    <row r="35" spans="1:12" ht="15" thickTop="1" x14ac:dyDescent="0.3">
      <c r="A35" s="770" t="s">
        <v>1160</v>
      </c>
      <c r="B35" s="844"/>
      <c r="C35" s="844"/>
      <c r="D35" s="844"/>
      <c r="E35" s="771"/>
      <c r="F35" s="770" t="s">
        <v>1161</v>
      </c>
      <c r="G35" s="771"/>
      <c r="H35" s="758" t="s">
        <v>1162</v>
      </c>
      <c r="I35" s="759"/>
    </row>
    <row r="36" spans="1:12" ht="45.6" customHeight="1" x14ac:dyDescent="0.3">
      <c r="A36" s="316" t="s">
        <v>910</v>
      </c>
      <c r="B36" s="213" t="s">
        <v>7</v>
      </c>
      <c r="C36" s="113" t="s">
        <v>911</v>
      </c>
      <c r="D36" s="113" t="s">
        <v>895</v>
      </c>
      <c r="E36" s="119" t="s">
        <v>665</v>
      </c>
      <c r="F36" s="229" t="s">
        <v>912</v>
      </c>
      <c r="G36" s="120" t="s">
        <v>914</v>
      </c>
      <c r="H36" s="202" t="s">
        <v>7</v>
      </c>
      <c r="I36" s="177" t="s">
        <v>913</v>
      </c>
      <c r="J36" s="389"/>
      <c r="K36" s="388"/>
      <c r="L36" s="388"/>
    </row>
    <row r="37" spans="1:12" x14ac:dyDescent="0.3">
      <c r="A37" s="57" t="s">
        <v>915</v>
      </c>
      <c r="B37" s="209">
        <v>10080016</v>
      </c>
      <c r="C37" s="208">
        <v>2427.0700000000002</v>
      </c>
      <c r="D37" s="208">
        <v>2427.0700000000002</v>
      </c>
      <c r="E37" s="72">
        <v>1</v>
      </c>
      <c r="F37" s="57">
        <f>Input!AA35</f>
        <v>2064</v>
      </c>
      <c r="G37" s="53">
        <f>F37*E37</f>
        <v>2064</v>
      </c>
      <c r="H37" s="181">
        <v>10080016</v>
      </c>
      <c r="I37" s="178">
        <f>G37</f>
        <v>2064</v>
      </c>
      <c r="J37" s="389"/>
      <c r="K37" s="388"/>
      <c r="L37" s="388"/>
    </row>
    <row r="38" spans="1:12" x14ac:dyDescent="0.3">
      <c r="A38" s="57" t="s">
        <v>916</v>
      </c>
      <c r="B38" s="209">
        <v>10090101</v>
      </c>
      <c r="C38" s="208">
        <v>73880.34</v>
      </c>
      <c r="D38" s="208">
        <v>73880.34</v>
      </c>
      <c r="E38" s="72">
        <v>1</v>
      </c>
      <c r="F38" s="57">
        <f>Input!AA36</f>
        <v>71369</v>
      </c>
      <c r="G38" s="53">
        <f t="shared" ref="G38:G48" si="4">F38*E38</f>
        <v>71369</v>
      </c>
      <c r="H38" s="181">
        <v>10090101</v>
      </c>
      <c r="I38" s="178">
        <f>G38</f>
        <v>71369</v>
      </c>
      <c r="J38" s="389"/>
      <c r="K38" s="388"/>
      <c r="L38" s="388"/>
    </row>
    <row r="39" spans="1:12" x14ac:dyDescent="0.3">
      <c r="A39" s="57" t="s">
        <v>917</v>
      </c>
      <c r="B39" s="209">
        <v>10090206</v>
      </c>
      <c r="C39" s="208">
        <v>30796.59</v>
      </c>
      <c r="D39" s="208">
        <v>30796.59</v>
      </c>
      <c r="E39" s="72">
        <v>1</v>
      </c>
      <c r="F39" s="57">
        <f>Input!AA37</f>
        <v>47931</v>
      </c>
      <c r="G39" s="53">
        <f t="shared" si="4"/>
        <v>47931</v>
      </c>
      <c r="H39" s="181">
        <v>10090201</v>
      </c>
      <c r="I39" s="178">
        <f>G43</f>
        <v>11328.467741522698</v>
      </c>
    </row>
    <row r="40" spans="1:12" x14ac:dyDescent="0.3">
      <c r="A40" s="57" t="s">
        <v>810</v>
      </c>
      <c r="B40" s="209">
        <v>10090206</v>
      </c>
      <c r="C40" s="208">
        <v>10235.11</v>
      </c>
      <c r="D40" s="208">
        <v>10235.11</v>
      </c>
      <c r="E40" s="72">
        <v>1</v>
      </c>
      <c r="F40" s="57">
        <f>Input!AA38</f>
        <v>8812</v>
      </c>
      <c r="G40" s="53">
        <f t="shared" si="4"/>
        <v>8812</v>
      </c>
      <c r="H40" s="181">
        <v>10090202</v>
      </c>
      <c r="I40" s="178">
        <f>SUM(G44,G46)</f>
        <v>11316.851987849464</v>
      </c>
    </row>
    <row r="41" spans="1:12" x14ac:dyDescent="0.3">
      <c r="A41" s="57" t="s">
        <v>918</v>
      </c>
      <c r="B41" s="209">
        <v>10090205</v>
      </c>
      <c r="C41" s="208">
        <v>13521.4</v>
      </c>
      <c r="D41" s="208">
        <v>13521.4</v>
      </c>
      <c r="E41" s="72">
        <v>1</v>
      </c>
      <c r="F41" s="57">
        <f>Input!AA39</f>
        <v>15180</v>
      </c>
      <c r="G41" s="53">
        <f t="shared" si="4"/>
        <v>15180</v>
      </c>
      <c r="H41" s="181">
        <v>10090203</v>
      </c>
      <c r="I41" s="178">
        <f>G45</f>
        <v>1337</v>
      </c>
    </row>
    <row r="42" spans="1:12" x14ac:dyDescent="0.3">
      <c r="A42" s="57" t="s">
        <v>919</v>
      </c>
      <c r="B42" s="209">
        <v>10090205</v>
      </c>
      <c r="C42" s="208">
        <v>1513.66</v>
      </c>
      <c r="D42" s="208">
        <v>1513.66</v>
      </c>
      <c r="E42" s="72">
        <v>1</v>
      </c>
      <c r="F42" s="57">
        <f>Input!AA40</f>
        <v>1561</v>
      </c>
      <c r="G42" s="53">
        <f t="shared" si="4"/>
        <v>1561</v>
      </c>
      <c r="H42" s="181">
        <v>10090204</v>
      </c>
      <c r="I42" s="178">
        <v>0</v>
      </c>
    </row>
    <row r="43" spans="1:12" x14ac:dyDescent="0.3">
      <c r="A43" s="57" t="s">
        <v>920</v>
      </c>
      <c r="B43" s="209">
        <v>10090201</v>
      </c>
      <c r="C43" s="208">
        <v>19146.13</v>
      </c>
      <c r="D43" s="208">
        <v>11671.76</v>
      </c>
      <c r="E43" s="72">
        <v>0.60961458007440661</v>
      </c>
      <c r="F43" s="57">
        <f>Input!AA41</f>
        <v>18583</v>
      </c>
      <c r="G43" s="53">
        <f t="shared" si="4"/>
        <v>11328.467741522698</v>
      </c>
      <c r="H43" s="181">
        <v>10090205</v>
      </c>
      <c r="I43" s="178">
        <f>SUM(G41:G42)</f>
        <v>16741</v>
      </c>
    </row>
    <row r="44" spans="1:12" x14ac:dyDescent="0.3">
      <c r="A44" s="57" t="s">
        <v>920</v>
      </c>
      <c r="B44" s="209">
        <v>10090202</v>
      </c>
      <c r="C44" s="208">
        <v>19146.13</v>
      </c>
      <c r="D44" s="208">
        <v>7474.37</v>
      </c>
      <c r="E44" s="72">
        <v>0.39038541992559328</v>
      </c>
      <c r="F44" s="57">
        <f>$F$43</f>
        <v>18583</v>
      </c>
      <c r="G44" s="53">
        <f t="shared" si="4"/>
        <v>7254.5322584773003</v>
      </c>
      <c r="H44" s="181">
        <v>10090206</v>
      </c>
      <c r="I44" s="178">
        <f>SUM(G39:G40)</f>
        <v>56743</v>
      </c>
    </row>
    <row r="45" spans="1:12" x14ac:dyDescent="0.3">
      <c r="A45" s="57" t="s">
        <v>921</v>
      </c>
      <c r="B45" s="209">
        <v>10090203</v>
      </c>
      <c r="C45" s="208">
        <v>2554.96</v>
      </c>
      <c r="D45" s="208">
        <v>2554.96</v>
      </c>
      <c r="E45" s="72">
        <v>1</v>
      </c>
      <c r="F45" s="57">
        <f>Input!AA42</f>
        <v>1337</v>
      </c>
      <c r="G45" s="53">
        <f t="shared" si="4"/>
        <v>1337</v>
      </c>
      <c r="H45" s="181">
        <v>10090207</v>
      </c>
      <c r="I45" s="178">
        <f>G47</f>
        <v>2141.6802706278368</v>
      </c>
    </row>
    <row r="46" spans="1:12" ht="15" thickBot="1" x14ac:dyDescent="0.35">
      <c r="A46" s="57" t="s">
        <v>922</v>
      </c>
      <c r="B46" s="209">
        <v>10090202</v>
      </c>
      <c r="C46" s="208">
        <v>8359.82</v>
      </c>
      <c r="D46" s="208">
        <v>5473.93</v>
      </c>
      <c r="E46" s="72">
        <v>0.65479041414767314</v>
      </c>
      <c r="F46" s="57">
        <f>Input!AA43</f>
        <v>6204</v>
      </c>
      <c r="G46" s="53">
        <f t="shared" si="4"/>
        <v>4062.3197293721641</v>
      </c>
      <c r="H46" s="183">
        <v>10090208</v>
      </c>
      <c r="I46" s="179">
        <f>G48</f>
        <v>10999</v>
      </c>
    </row>
    <row r="47" spans="1:12" ht="15" thickTop="1" x14ac:dyDescent="0.3">
      <c r="A47" s="57" t="s">
        <v>922</v>
      </c>
      <c r="B47" s="208">
        <v>10090207</v>
      </c>
      <c r="C47" s="208">
        <v>8359.82</v>
      </c>
      <c r="D47" s="208">
        <v>2885.89</v>
      </c>
      <c r="E47" s="72">
        <v>0.34520958585232697</v>
      </c>
      <c r="F47" s="57">
        <f>$F$46</f>
        <v>6204</v>
      </c>
      <c r="G47" s="72">
        <f t="shared" si="4"/>
        <v>2141.6802706278368</v>
      </c>
    </row>
    <row r="48" spans="1:12" ht="15" thickBot="1" x14ac:dyDescent="0.35">
      <c r="A48" s="65" t="s">
        <v>923</v>
      </c>
      <c r="B48" s="211">
        <v>10090208</v>
      </c>
      <c r="C48" s="211">
        <v>10060.67</v>
      </c>
      <c r="D48" s="211">
        <v>10060.67</v>
      </c>
      <c r="E48" s="139">
        <v>1</v>
      </c>
      <c r="F48" s="65">
        <f>Input!AA44</f>
        <v>10999</v>
      </c>
      <c r="G48" s="139">
        <f t="shared" si="4"/>
        <v>10999</v>
      </c>
    </row>
    <row r="49" spans="1:12" ht="19.2" thickTop="1" thickBot="1" x14ac:dyDescent="0.4">
      <c r="A49" s="838" t="s">
        <v>924</v>
      </c>
      <c r="B49" s="839"/>
      <c r="C49" s="839"/>
      <c r="D49" s="839"/>
      <c r="E49" s="839"/>
      <c r="F49" s="839"/>
      <c r="G49" s="839"/>
      <c r="H49" s="839"/>
      <c r="I49" s="839"/>
      <c r="J49" s="839"/>
      <c r="K49" s="839"/>
      <c r="L49" s="840"/>
    </row>
    <row r="50" spans="1:12" ht="15" thickTop="1" x14ac:dyDescent="0.3">
      <c r="A50" s="835" t="s">
        <v>1160</v>
      </c>
      <c r="B50" s="836"/>
      <c r="C50" s="836"/>
      <c r="D50" s="836"/>
      <c r="E50" s="836"/>
      <c r="F50" s="837"/>
      <c r="G50" s="835" t="s">
        <v>1161</v>
      </c>
      <c r="H50" s="836"/>
      <c r="I50" s="836"/>
      <c r="J50" s="837"/>
      <c r="K50" s="758" t="s">
        <v>1162</v>
      </c>
      <c r="L50" s="759"/>
    </row>
    <row r="51" spans="1:12" ht="45" customHeight="1" x14ac:dyDescent="0.3">
      <c r="A51" s="105" t="s">
        <v>681</v>
      </c>
      <c r="B51" s="213" t="s">
        <v>7</v>
      </c>
      <c r="C51" s="113" t="s">
        <v>925</v>
      </c>
      <c r="D51" s="113" t="s">
        <v>926</v>
      </c>
      <c r="E51" s="113" t="s">
        <v>927</v>
      </c>
      <c r="F51" s="119" t="s">
        <v>665</v>
      </c>
      <c r="G51" s="229" t="s">
        <v>928</v>
      </c>
      <c r="H51" s="313" t="s">
        <v>929</v>
      </c>
      <c r="I51" s="113" t="s">
        <v>930</v>
      </c>
      <c r="J51" s="120" t="s">
        <v>931</v>
      </c>
      <c r="K51" s="390" t="s">
        <v>7</v>
      </c>
      <c r="L51" s="177" t="s">
        <v>932</v>
      </c>
    </row>
    <row r="52" spans="1:12" x14ac:dyDescent="0.3">
      <c r="A52" s="57" t="s">
        <v>704</v>
      </c>
      <c r="B52" s="208">
        <v>10180002</v>
      </c>
      <c r="C52" s="208">
        <v>150186</v>
      </c>
      <c r="D52" s="208">
        <v>171494</v>
      </c>
      <c r="E52" s="208">
        <v>106067</v>
      </c>
      <c r="F52" s="72">
        <v>0.61848811000000004</v>
      </c>
      <c r="G52" s="57">
        <f>Input!AA48</f>
        <v>147000</v>
      </c>
      <c r="H52" s="208">
        <f>Input!AB48</f>
        <v>1100</v>
      </c>
      <c r="I52" s="208">
        <f>SUM(G52:H52)</f>
        <v>148100</v>
      </c>
      <c r="J52" s="72">
        <f>I52*F52</f>
        <v>91598.089091000002</v>
      </c>
      <c r="K52" s="193">
        <v>10180002</v>
      </c>
      <c r="L52" s="178">
        <f t="shared" ref="L52:L62" si="5">J52</f>
        <v>91598.089091000002</v>
      </c>
    </row>
    <row r="53" spans="1:12" x14ac:dyDescent="0.3">
      <c r="A53" s="57" t="s">
        <v>704</v>
      </c>
      <c r="B53" s="208">
        <v>10180003</v>
      </c>
      <c r="C53" s="208">
        <v>150186</v>
      </c>
      <c r="D53" s="208">
        <v>171494</v>
      </c>
      <c r="E53" s="208">
        <v>4854</v>
      </c>
      <c r="F53" s="72">
        <v>2.8304197E-2</v>
      </c>
      <c r="G53" s="57">
        <f>$G$52</f>
        <v>147000</v>
      </c>
      <c r="H53" s="208">
        <f>$H$52</f>
        <v>1100</v>
      </c>
      <c r="I53" s="208">
        <f t="shared" ref="I53:I67" si="6">SUM(G53:H53)</f>
        <v>148100</v>
      </c>
      <c r="J53" s="72">
        <f t="shared" ref="J53:J67" si="7">I53*F53</f>
        <v>4191.8515756999996</v>
      </c>
      <c r="K53" s="193">
        <v>10180003</v>
      </c>
      <c r="L53" s="178">
        <f t="shared" si="5"/>
        <v>4191.8515756999996</v>
      </c>
    </row>
    <row r="54" spans="1:12" x14ac:dyDescent="0.3">
      <c r="A54" s="57" t="s">
        <v>704</v>
      </c>
      <c r="B54" s="208">
        <v>10180004</v>
      </c>
      <c r="C54" s="208">
        <v>150186</v>
      </c>
      <c r="D54" s="208">
        <v>171494</v>
      </c>
      <c r="E54" s="208">
        <v>43946</v>
      </c>
      <c r="F54" s="72">
        <v>0.25625386300000003</v>
      </c>
      <c r="G54" s="57">
        <f t="shared" ref="G54:G56" si="8">$G$52</f>
        <v>147000</v>
      </c>
      <c r="H54" s="208">
        <f t="shared" ref="H54:H56" si="9">$H$52</f>
        <v>1100</v>
      </c>
      <c r="I54" s="208">
        <f t="shared" si="6"/>
        <v>148100</v>
      </c>
      <c r="J54" s="72">
        <f t="shared" si="7"/>
        <v>37951.197110300003</v>
      </c>
      <c r="K54" s="193">
        <v>10180004</v>
      </c>
      <c r="L54" s="178">
        <f t="shared" si="5"/>
        <v>37951.197110300003</v>
      </c>
    </row>
    <row r="55" spans="1:12" x14ac:dyDescent="0.3">
      <c r="A55" s="57" t="s">
        <v>704</v>
      </c>
      <c r="B55" s="208">
        <v>10180005</v>
      </c>
      <c r="C55" s="208">
        <v>150186</v>
      </c>
      <c r="D55" s="208">
        <v>171494</v>
      </c>
      <c r="E55" s="208">
        <v>3688</v>
      </c>
      <c r="F55" s="72">
        <v>2.1505125999999999E-2</v>
      </c>
      <c r="G55" s="57">
        <f t="shared" si="8"/>
        <v>147000</v>
      </c>
      <c r="H55" s="208">
        <f t="shared" si="9"/>
        <v>1100</v>
      </c>
      <c r="I55" s="208">
        <f t="shared" si="6"/>
        <v>148100</v>
      </c>
      <c r="J55" s="72">
        <f t="shared" si="7"/>
        <v>3184.9091605999997</v>
      </c>
      <c r="K55" s="193">
        <v>10180005</v>
      </c>
      <c r="L55" s="178">
        <f t="shared" si="5"/>
        <v>3184.9091605999997</v>
      </c>
    </row>
    <row r="56" spans="1:12" x14ac:dyDescent="0.3">
      <c r="A56" s="57" t="s">
        <v>704</v>
      </c>
      <c r="B56" s="208">
        <v>10180006</v>
      </c>
      <c r="C56" s="208">
        <v>150186</v>
      </c>
      <c r="D56" s="208">
        <v>171494</v>
      </c>
      <c r="E56" s="208">
        <v>12939</v>
      </c>
      <c r="F56" s="72">
        <v>7.5448704000000005E-2</v>
      </c>
      <c r="G56" s="57">
        <f t="shared" si="8"/>
        <v>147000</v>
      </c>
      <c r="H56" s="208">
        <f t="shared" si="9"/>
        <v>1100</v>
      </c>
      <c r="I56" s="208">
        <f t="shared" si="6"/>
        <v>148100</v>
      </c>
      <c r="J56" s="72">
        <f t="shared" si="7"/>
        <v>11173.9530624</v>
      </c>
      <c r="K56" s="193">
        <v>10180006</v>
      </c>
      <c r="L56" s="178">
        <f t="shared" si="5"/>
        <v>11173.9530624</v>
      </c>
    </row>
    <row r="57" spans="1:12" x14ac:dyDescent="0.3">
      <c r="A57" s="57" t="s">
        <v>707</v>
      </c>
      <c r="B57" s="208">
        <v>10180007</v>
      </c>
      <c r="C57" s="208">
        <v>90028</v>
      </c>
      <c r="D57" s="208">
        <v>90076</v>
      </c>
      <c r="E57" s="208">
        <v>55244</v>
      </c>
      <c r="F57" s="72">
        <v>0.61330432099999999</v>
      </c>
      <c r="G57" s="57">
        <f>Input!AA49</f>
        <v>103000</v>
      </c>
      <c r="H57" s="208">
        <f>Input!AB49</f>
        <v>1700</v>
      </c>
      <c r="I57" s="208">
        <f t="shared" si="6"/>
        <v>104700</v>
      </c>
      <c r="J57" s="72">
        <f t="shared" si="7"/>
        <v>64212.962408699997</v>
      </c>
      <c r="K57" s="193">
        <v>10180007</v>
      </c>
      <c r="L57" s="178">
        <f t="shared" si="5"/>
        <v>64212.962408699997</v>
      </c>
    </row>
    <row r="58" spans="1:12" x14ac:dyDescent="0.3">
      <c r="A58" s="57" t="s">
        <v>707</v>
      </c>
      <c r="B58" s="208">
        <v>10180008</v>
      </c>
      <c r="C58" s="208">
        <v>90028</v>
      </c>
      <c r="D58" s="208">
        <v>90076</v>
      </c>
      <c r="E58" s="208">
        <v>34832</v>
      </c>
      <c r="F58" s="72">
        <v>0.38669567900000001</v>
      </c>
      <c r="G58" s="57">
        <f>$G$57</f>
        <v>103000</v>
      </c>
      <c r="H58" s="208">
        <f>$H$57</f>
        <v>1700</v>
      </c>
      <c r="I58" s="208">
        <f t="shared" si="6"/>
        <v>104700</v>
      </c>
      <c r="J58" s="72">
        <f t="shared" si="7"/>
        <v>40487.037591300003</v>
      </c>
      <c r="K58" s="193">
        <v>10180008</v>
      </c>
      <c r="L58" s="178">
        <f t="shared" si="5"/>
        <v>40487.037591300003</v>
      </c>
    </row>
    <row r="59" spans="1:12" x14ac:dyDescent="0.3">
      <c r="A59" s="57" t="s">
        <v>710</v>
      </c>
      <c r="B59" s="208">
        <v>10180009</v>
      </c>
      <c r="C59" s="208">
        <v>88034</v>
      </c>
      <c r="D59" s="208">
        <v>90258</v>
      </c>
      <c r="E59" s="208">
        <v>90258</v>
      </c>
      <c r="F59" s="72">
        <v>1</v>
      </c>
      <c r="G59" s="57">
        <f>Input!AA50</f>
        <v>112000</v>
      </c>
      <c r="H59" s="208">
        <f>Input!AB50</f>
        <v>800</v>
      </c>
      <c r="I59" s="208">
        <f t="shared" si="6"/>
        <v>112800</v>
      </c>
      <c r="J59" s="72">
        <f t="shared" si="7"/>
        <v>112800</v>
      </c>
      <c r="K59" s="193">
        <v>10180009</v>
      </c>
      <c r="L59" s="178">
        <f t="shared" si="5"/>
        <v>112800</v>
      </c>
    </row>
    <row r="60" spans="1:12" x14ac:dyDescent="0.3">
      <c r="A60" s="57" t="s">
        <v>711</v>
      </c>
      <c r="B60" s="208">
        <v>10180010</v>
      </c>
      <c r="C60" s="208">
        <v>92186</v>
      </c>
      <c r="D60" s="208">
        <v>91515</v>
      </c>
      <c r="E60" s="208">
        <v>91515</v>
      </c>
      <c r="F60" s="72">
        <v>1</v>
      </c>
      <c r="G60" s="57">
        <f>Input!AA51</f>
        <v>72000</v>
      </c>
      <c r="H60" s="208">
        <f>Input!AB51</f>
        <v>500</v>
      </c>
      <c r="I60" s="208">
        <f t="shared" si="6"/>
        <v>72500</v>
      </c>
      <c r="J60" s="72">
        <f t="shared" si="7"/>
        <v>72500</v>
      </c>
      <c r="K60" s="193">
        <v>10180010</v>
      </c>
      <c r="L60" s="178">
        <f t="shared" si="5"/>
        <v>72500</v>
      </c>
    </row>
    <row r="61" spans="1:12" x14ac:dyDescent="0.3">
      <c r="A61" s="57" t="s">
        <v>712</v>
      </c>
      <c r="B61" s="208">
        <v>10180011</v>
      </c>
      <c r="C61" s="208">
        <v>86380</v>
      </c>
      <c r="D61" s="208">
        <v>84781</v>
      </c>
      <c r="E61" s="208">
        <v>84781</v>
      </c>
      <c r="F61" s="72">
        <v>1</v>
      </c>
      <c r="G61" s="57">
        <f>Input!AA52</f>
        <v>120000</v>
      </c>
      <c r="H61" s="208">
        <f>Input!AB52</f>
        <v>1100</v>
      </c>
      <c r="I61" s="208">
        <f t="shared" si="6"/>
        <v>121100</v>
      </c>
      <c r="J61" s="72">
        <f t="shared" si="7"/>
        <v>121100</v>
      </c>
      <c r="K61" s="193">
        <v>10180011</v>
      </c>
      <c r="L61" s="178">
        <f t="shared" si="5"/>
        <v>121100</v>
      </c>
    </row>
    <row r="62" spans="1:12" x14ac:dyDescent="0.3">
      <c r="A62" s="57" t="s">
        <v>714</v>
      </c>
      <c r="B62" s="208">
        <v>10180012</v>
      </c>
      <c r="C62" s="208">
        <v>59521</v>
      </c>
      <c r="D62" s="208">
        <v>59176</v>
      </c>
      <c r="E62" s="208">
        <v>59176</v>
      </c>
      <c r="F62" s="72">
        <v>1</v>
      </c>
      <c r="G62" s="57">
        <f>Input!AA53</f>
        <v>69000</v>
      </c>
      <c r="H62" s="208">
        <f>Input!AB53</f>
        <v>600</v>
      </c>
      <c r="I62" s="208">
        <f t="shared" si="6"/>
        <v>69600</v>
      </c>
      <c r="J62" s="72">
        <f t="shared" si="7"/>
        <v>69600</v>
      </c>
      <c r="K62" s="193">
        <v>10180012</v>
      </c>
      <c r="L62" s="178">
        <f t="shared" si="5"/>
        <v>69600</v>
      </c>
    </row>
    <row r="63" spans="1:12" x14ac:dyDescent="0.3">
      <c r="A63" s="57" t="s">
        <v>715</v>
      </c>
      <c r="B63" s="208">
        <v>10190007</v>
      </c>
      <c r="C63" s="208">
        <v>45454</v>
      </c>
      <c r="D63" s="208">
        <v>45429</v>
      </c>
      <c r="E63" s="208">
        <v>378</v>
      </c>
      <c r="F63" s="72">
        <v>8.3206760000000008E-3</v>
      </c>
      <c r="G63" s="57">
        <f>Input!AA54</f>
        <v>38000</v>
      </c>
      <c r="H63" s="208">
        <f>Input!AB54</f>
        <v>500</v>
      </c>
      <c r="I63" s="208">
        <f t="shared" si="6"/>
        <v>38500</v>
      </c>
      <c r="J63" s="72">
        <f t="shared" si="7"/>
        <v>320.34602600000005</v>
      </c>
      <c r="K63" s="193">
        <v>10180013</v>
      </c>
      <c r="L63" s="178">
        <v>0</v>
      </c>
    </row>
    <row r="64" spans="1:12" x14ac:dyDescent="0.3">
      <c r="A64" s="57" t="s">
        <v>715</v>
      </c>
      <c r="B64" s="208">
        <v>10190008</v>
      </c>
      <c r="C64" s="208">
        <v>45454</v>
      </c>
      <c r="D64" s="208">
        <v>45429</v>
      </c>
      <c r="E64" s="208">
        <v>689</v>
      </c>
      <c r="F64" s="72">
        <v>1.5166524000000001E-2</v>
      </c>
      <c r="G64" s="57">
        <f>$G$63</f>
        <v>38000</v>
      </c>
      <c r="H64" s="208">
        <f>$H$63</f>
        <v>500</v>
      </c>
      <c r="I64" s="208">
        <f t="shared" si="6"/>
        <v>38500</v>
      </c>
      <c r="J64" s="72">
        <f t="shared" si="7"/>
        <v>583.91117400000007</v>
      </c>
      <c r="K64" s="193">
        <v>10190007</v>
      </c>
      <c r="L64" s="178">
        <f>J63</f>
        <v>320.34602600000005</v>
      </c>
    </row>
    <row r="65" spans="1:12" x14ac:dyDescent="0.3">
      <c r="A65" s="57" t="s">
        <v>715</v>
      </c>
      <c r="B65" s="208">
        <v>10190009</v>
      </c>
      <c r="C65" s="208">
        <v>45454</v>
      </c>
      <c r="D65" s="208">
        <v>45429</v>
      </c>
      <c r="E65" s="208">
        <v>9477</v>
      </c>
      <c r="F65" s="72">
        <v>0.20861124</v>
      </c>
      <c r="G65" s="57">
        <f t="shared" ref="G65:G67" si="10">$G$63</f>
        <v>38000</v>
      </c>
      <c r="H65" s="208">
        <f t="shared" ref="H65:H67" si="11">$H$63</f>
        <v>500</v>
      </c>
      <c r="I65" s="208">
        <f t="shared" si="6"/>
        <v>38500</v>
      </c>
      <c r="J65" s="72">
        <f t="shared" si="7"/>
        <v>8031.5327400000006</v>
      </c>
      <c r="K65" s="193">
        <v>10190008</v>
      </c>
      <c r="L65" s="178">
        <f>J64</f>
        <v>583.91117400000007</v>
      </c>
    </row>
    <row r="66" spans="1:12" x14ac:dyDescent="0.3">
      <c r="A66" s="57" t="s">
        <v>715</v>
      </c>
      <c r="B66" s="208">
        <v>10190015</v>
      </c>
      <c r="C66" s="208">
        <v>45454</v>
      </c>
      <c r="D66" s="208">
        <v>45429</v>
      </c>
      <c r="E66" s="208">
        <v>25135</v>
      </c>
      <c r="F66" s="72">
        <v>0.55328094400000005</v>
      </c>
      <c r="G66" s="57">
        <f t="shared" si="10"/>
        <v>38000</v>
      </c>
      <c r="H66" s="208">
        <f t="shared" si="11"/>
        <v>500</v>
      </c>
      <c r="I66" s="208">
        <f t="shared" si="6"/>
        <v>38500</v>
      </c>
      <c r="J66" s="72">
        <f t="shared" si="7"/>
        <v>21301.316344000003</v>
      </c>
      <c r="K66" s="193">
        <v>10190009</v>
      </c>
      <c r="L66" s="178">
        <f>J65</f>
        <v>8031.5327400000006</v>
      </c>
    </row>
    <row r="67" spans="1:12" ht="15" thickBot="1" x14ac:dyDescent="0.35">
      <c r="A67" s="73" t="s">
        <v>715</v>
      </c>
      <c r="B67" s="74">
        <v>10190016</v>
      </c>
      <c r="C67" s="74">
        <v>45454</v>
      </c>
      <c r="D67" s="74">
        <v>45429</v>
      </c>
      <c r="E67" s="74">
        <v>9750</v>
      </c>
      <c r="F67" s="75">
        <v>0.21462061700000001</v>
      </c>
      <c r="G67" s="73">
        <f t="shared" si="10"/>
        <v>38000</v>
      </c>
      <c r="H67" s="74">
        <f t="shared" si="11"/>
        <v>500</v>
      </c>
      <c r="I67" s="74">
        <f t="shared" si="6"/>
        <v>38500</v>
      </c>
      <c r="J67" s="75">
        <f t="shared" si="7"/>
        <v>8262.8937545000008</v>
      </c>
      <c r="K67" s="193">
        <v>10190015</v>
      </c>
      <c r="L67" s="178">
        <f>J66</f>
        <v>21301.316344000003</v>
      </c>
    </row>
    <row r="68" spans="1:12" ht="15" thickTop="1" x14ac:dyDescent="0.3">
      <c r="K68" s="193">
        <v>10190016</v>
      </c>
      <c r="L68" s="178">
        <f>J67</f>
        <v>8262.8937545000008</v>
      </c>
    </row>
    <row r="69" spans="1:12" ht="15" thickBot="1" x14ac:dyDescent="0.35">
      <c r="K69" s="240">
        <v>10190017</v>
      </c>
      <c r="L69" s="179">
        <v>0</v>
      </c>
    </row>
    <row r="70" spans="1:12" ht="19.2" thickTop="1" thickBot="1" x14ac:dyDescent="0.4">
      <c r="A70" s="826" t="s">
        <v>933</v>
      </c>
      <c r="B70" s="827"/>
      <c r="C70" s="827"/>
      <c r="D70" s="827"/>
      <c r="E70" s="827"/>
      <c r="F70" s="827"/>
      <c r="G70" s="827"/>
      <c r="H70" s="827"/>
      <c r="I70" s="827"/>
      <c r="J70" s="827"/>
      <c r="K70" s="828"/>
      <c r="L70" s="56"/>
    </row>
    <row r="71" spans="1:12" ht="15" thickTop="1" x14ac:dyDescent="0.3">
      <c r="A71" s="823" t="s">
        <v>1160</v>
      </c>
      <c r="B71" s="824"/>
      <c r="C71" s="824"/>
      <c r="D71" s="824"/>
      <c r="E71" s="825"/>
      <c r="F71" s="823" t="s">
        <v>1161</v>
      </c>
      <c r="G71" s="824"/>
      <c r="H71" s="824"/>
      <c r="I71" s="825"/>
      <c r="J71" s="758" t="s">
        <v>1162</v>
      </c>
      <c r="K71" s="759"/>
    </row>
    <row r="72" spans="1:12" ht="28.8" x14ac:dyDescent="0.3">
      <c r="A72" s="125" t="s">
        <v>910</v>
      </c>
      <c r="B72" s="117" t="s">
        <v>7</v>
      </c>
      <c r="C72" s="124" t="s">
        <v>934</v>
      </c>
      <c r="D72" s="124" t="s">
        <v>935</v>
      </c>
      <c r="E72" s="106" t="s">
        <v>665</v>
      </c>
      <c r="F72" s="237" t="s">
        <v>936</v>
      </c>
      <c r="G72" s="235" t="s">
        <v>937</v>
      </c>
      <c r="H72" s="117" t="s">
        <v>938</v>
      </c>
      <c r="I72" s="121" t="s">
        <v>931</v>
      </c>
      <c r="J72" s="390" t="s">
        <v>7</v>
      </c>
      <c r="K72" s="177" t="s">
        <v>932</v>
      </c>
    </row>
    <row r="73" spans="1:12" x14ac:dyDescent="0.3">
      <c r="A73" s="57" t="s">
        <v>939</v>
      </c>
      <c r="B73" s="209">
        <v>10110201</v>
      </c>
      <c r="C73" s="209">
        <v>10168.9</v>
      </c>
      <c r="D73" s="209">
        <v>10168.9</v>
      </c>
      <c r="E73" s="53">
        <v>1</v>
      </c>
      <c r="F73" s="54">
        <f>Input!AA58</f>
        <v>10455</v>
      </c>
      <c r="G73" s="209">
        <f>Input!AB58</f>
        <v>0</v>
      </c>
      <c r="H73" s="209">
        <f>SUM(F73:G73)</f>
        <v>10455</v>
      </c>
      <c r="I73" s="53">
        <f>H73*E73</f>
        <v>10455</v>
      </c>
      <c r="J73" s="181">
        <v>10110201</v>
      </c>
      <c r="K73" s="178">
        <f>I73</f>
        <v>10455</v>
      </c>
    </row>
    <row r="74" spans="1:12" x14ac:dyDescent="0.3">
      <c r="A74" s="57" t="s">
        <v>940</v>
      </c>
      <c r="B74" s="209">
        <v>10120107</v>
      </c>
      <c r="C74" s="209">
        <v>3990.03</v>
      </c>
      <c r="D74" s="209">
        <v>3990.03</v>
      </c>
      <c r="E74" s="53">
        <v>1</v>
      </c>
      <c r="F74" s="54">
        <f>Input!AA59</f>
        <v>3969</v>
      </c>
      <c r="G74" s="209">
        <f>Input!AB59</f>
        <v>0</v>
      </c>
      <c r="H74" s="209">
        <f t="shared" ref="H74:H90" si="12">SUM(F74:G74)</f>
        <v>3969</v>
      </c>
      <c r="I74" s="53">
        <f t="shared" ref="I74:I90" si="13">H74*E74</f>
        <v>3969</v>
      </c>
      <c r="J74" s="181">
        <v>10120101</v>
      </c>
      <c r="K74" s="178">
        <f>I80</f>
        <v>926.72560281599999</v>
      </c>
    </row>
    <row r="75" spans="1:12" x14ac:dyDescent="0.3">
      <c r="A75" s="57" t="s">
        <v>941</v>
      </c>
      <c r="B75" s="209">
        <v>10120202</v>
      </c>
      <c r="C75" s="209">
        <v>5924.03</v>
      </c>
      <c r="D75" s="209">
        <v>5924.03</v>
      </c>
      <c r="E75" s="53">
        <v>1</v>
      </c>
      <c r="F75" s="54">
        <f>Input!AA60</f>
        <v>6656</v>
      </c>
      <c r="G75" s="209">
        <f>Input!AB60</f>
        <v>237</v>
      </c>
      <c r="H75" s="209">
        <f t="shared" si="12"/>
        <v>6893</v>
      </c>
      <c r="I75" s="53">
        <f t="shared" si="13"/>
        <v>6893</v>
      </c>
      <c r="J75" s="304">
        <v>10120102</v>
      </c>
      <c r="K75" s="178">
        <f>I84</f>
        <v>1545.5439545450001</v>
      </c>
    </row>
    <row r="76" spans="1:12" x14ac:dyDescent="0.3">
      <c r="A76" s="57" t="s">
        <v>942</v>
      </c>
      <c r="B76" s="209">
        <v>10120106</v>
      </c>
      <c r="C76" s="209">
        <v>2335.1</v>
      </c>
      <c r="D76" s="209">
        <v>2335.1</v>
      </c>
      <c r="E76" s="53">
        <v>1</v>
      </c>
      <c r="F76" s="54">
        <f>Input!AA61</f>
        <v>2372</v>
      </c>
      <c r="G76" s="209">
        <f>Input!AB61</f>
        <v>0</v>
      </c>
      <c r="H76" s="209">
        <f t="shared" si="12"/>
        <v>2372</v>
      </c>
      <c r="I76" s="53">
        <f t="shared" si="13"/>
        <v>2372</v>
      </c>
      <c r="J76" s="181">
        <v>10120103</v>
      </c>
      <c r="K76" s="178">
        <f>I81</f>
        <v>5465.0357693280002</v>
      </c>
    </row>
    <row r="77" spans="1:12" x14ac:dyDescent="0.3">
      <c r="A77" s="57" t="s">
        <v>943</v>
      </c>
      <c r="B77" s="209">
        <v>10120107</v>
      </c>
      <c r="C77" s="209">
        <v>6272.11</v>
      </c>
      <c r="D77" s="209">
        <v>6272.11</v>
      </c>
      <c r="E77" s="53">
        <v>1</v>
      </c>
      <c r="F77" s="54">
        <f>Input!AA62</f>
        <v>6938</v>
      </c>
      <c r="G77" s="209">
        <f>Input!AB62</f>
        <v>159</v>
      </c>
      <c r="H77" s="209">
        <f t="shared" si="12"/>
        <v>7097</v>
      </c>
      <c r="I77" s="53">
        <f t="shared" si="13"/>
        <v>7097</v>
      </c>
      <c r="J77" s="181">
        <v>10120104</v>
      </c>
      <c r="K77" s="178">
        <f>I85</f>
        <v>8192.0961251179997</v>
      </c>
    </row>
    <row r="78" spans="1:12" x14ac:dyDescent="0.3">
      <c r="A78" s="57" t="s">
        <v>944</v>
      </c>
      <c r="B78" s="209">
        <v>10120201</v>
      </c>
      <c r="C78" s="209">
        <v>10085.9</v>
      </c>
      <c r="D78" s="209">
        <v>10085.9</v>
      </c>
      <c r="E78" s="53">
        <v>1</v>
      </c>
      <c r="F78" s="54">
        <f>Input!AA63</f>
        <v>9406</v>
      </c>
      <c r="G78" s="209">
        <f>Input!AB63</f>
        <v>117</v>
      </c>
      <c r="H78" s="209">
        <f t="shared" si="12"/>
        <v>9523</v>
      </c>
      <c r="I78" s="53">
        <f t="shared" si="13"/>
        <v>9523</v>
      </c>
      <c r="J78" s="181">
        <v>10120105</v>
      </c>
      <c r="K78" s="178">
        <f>I86</f>
        <v>2959.1039096980003</v>
      </c>
    </row>
    <row r="79" spans="1:12" x14ac:dyDescent="0.3">
      <c r="A79" s="57" t="s">
        <v>945</v>
      </c>
      <c r="B79" s="209">
        <v>10150002</v>
      </c>
      <c r="C79" s="209">
        <v>15966.74</v>
      </c>
      <c r="D79" s="209">
        <v>15966.74</v>
      </c>
      <c r="E79" s="53">
        <v>1</v>
      </c>
      <c r="F79" s="54">
        <f>Input!AA64</f>
        <v>1007</v>
      </c>
      <c r="G79" s="209">
        <f>Input!AB64</f>
        <v>15185</v>
      </c>
      <c r="H79" s="209">
        <f t="shared" si="12"/>
        <v>16192</v>
      </c>
      <c r="I79" s="53">
        <f t="shared" si="13"/>
        <v>16192</v>
      </c>
      <c r="J79" s="181">
        <v>10120106</v>
      </c>
      <c r="K79" s="178">
        <f>SUM(I76,I82,I87)</f>
        <v>3981.2830378979997</v>
      </c>
    </row>
    <row r="80" spans="1:12" x14ac:dyDescent="0.3">
      <c r="A80" s="57" t="s">
        <v>946</v>
      </c>
      <c r="B80" s="209">
        <v>10120101</v>
      </c>
      <c r="C80" s="209">
        <v>9746.64</v>
      </c>
      <c r="D80" s="209">
        <v>1251.3800000000001</v>
      </c>
      <c r="E80" s="53">
        <v>0.128390912</v>
      </c>
      <c r="F80" s="54">
        <f>Input!AA65</f>
        <v>7113</v>
      </c>
      <c r="G80" s="209">
        <f>Input!AB65</f>
        <v>105</v>
      </c>
      <c r="H80" s="209">
        <f t="shared" si="12"/>
        <v>7218</v>
      </c>
      <c r="I80" s="53">
        <f t="shared" si="13"/>
        <v>926.72560281599999</v>
      </c>
      <c r="J80" s="181">
        <v>10120107</v>
      </c>
      <c r="K80" s="178">
        <f>SUM(I74,I77,I89)</f>
        <v>11799</v>
      </c>
    </row>
    <row r="81" spans="1:18" x14ac:dyDescent="0.3">
      <c r="A81" s="57" t="s">
        <v>946</v>
      </c>
      <c r="B81" s="209">
        <v>10120103</v>
      </c>
      <c r="C81" s="209">
        <v>9746.64</v>
      </c>
      <c r="D81" s="209">
        <v>7379.57</v>
      </c>
      <c r="E81" s="53">
        <v>0.75713989599999998</v>
      </c>
      <c r="F81" s="54">
        <f>$F$80</f>
        <v>7113</v>
      </c>
      <c r="G81" s="209">
        <f>$G$80</f>
        <v>105</v>
      </c>
      <c r="H81" s="209">
        <f t="shared" si="12"/>
        <v>7218</v>
      </c>
      <c r="I81" s="53">
        <f t="shared" si="13"/>
        <v>5465.0357693280002</v>
      </c>
      <c r="J81" s="181">
        <v>10120108</v>
      </c>
      <c r="K81" s="178">
        <f>I88</f>
        <v>2013.2115933790001</v>
      </c>
    </row>
    <row r="82" spans="1:18" x14ac:dyDescent="0.3">
      <c r="A82" s="57" t="s">
        <v>946</v>
      </c>
      <c r="B82" s="209">
        <v>10120106</v>
      </c>
      <c r="C82" s="209">
        <v>9746.64</v>
      </c>
      <c r="D82" s="209">
        <v>1115.69</v>
      </c>
      <c r="E82" s="53">
        <v>0.114469191</v>
      </c>
      <c r="F82" s="54">
        <f>$F$80</f>
        <v>7113</v>
      </c>
      <c r="G82" s="209">
        <f>$G$80</f>
        <v>105</v>
      </c>
      <c r="H82" s="209">
        <f t="shared" si="12"/>
        <v>7218</v>
      </c>
      <c r="I82" s="53">
        <f t="shared" si="13"/>
        <v>826.23862063799993</v>
      </c>
      <c r="J82" s="181">
        <v>10120201</v>
      </c>
      <c r="K82" s="178">
        <f>SUM(I78,I90)</f>
        <v>13384</v>
      </c>
    </row>
    <row r="83" spans="1:18" x14ac:dyDescent="0.3">
      <c r="A83" s="57" t="s">
        <v>947</v>
      </c>
      <c r="B83" s="209">
        <v>10120203</v>
      </c>
      <c r="C83" s="209">
        <v>2365.2199999999998</v>
      </c>
      <c r="D83" s="209">
        <v>2365.2199999999998</v>
      </c>
      <c r="E83" s="53">
        <v>1</v>
      </c>
      <c r="F83" s="54">
        <f>Input!AA66</f>
        <v>2350</v>
      </c>
      <c r="G83" s="209">
        <f>Input!AB66</f>
        <v>159</v>
      </c>
      <c r="H83" s="209">
        <f t="shared" si="12"/>
        <v>2509</v>
      </c>
      <c r="I83" s="53">
        <f t="shared" si="13"/>
        <v>2509</v>
      </c>
      <c r="J83" s="181">
        <v>10120202</v>
      </c>
      <c r="K83" s="178">
        <f>I75</f>
        <v>6893</v>
      </c>
    </row>
    <row r="84" spans="1:18" x14ac:dyDescent="0.3">
      <c r="A84" s="57" t="s">
        <v>948</v>
      </c>
      <c r="B84" s="209">
        <v>10120102</v>
      </c>
      <c r="C84" s="209">
        <v>14968.99</v>
      </c>
      <c r="D84" s="209">
        <v>1493.27</v>
      </c>
      <c r="E84" s="53">
        <v>9.9757565000000006E-2</v>
      </c>
      <c r="F84" s="54">
        <f>Input!AA67</f>
        <v>14988</v>
      </c>
      <c r="G84" s="209">
        <f>Input!AB67</f>
        <v>505</v>
      </c>
      <c r="H84" s="209">
        <f t="shared" si="12"/>
        <v>15493</v>
      </c>
      <c r="I84" s="53">
        <f t="shared" si="13"/>
        <v>1545.5439545450001</v>
      </c>
      <c r="J84" s="181">
        <v>10120203</v>
      </c>
      <c r="K84" s="178">
        <f>I83</f>
        <v>2509</v>
      </c>
    </row>
    <row r="85" spans="1:18" ht="15" thickBot="1" x14ac:dyDescent="0.35">
      <c r="A85" s="57" t="s">
        <v>948</v>
      </c>
      <c r="B85" s="209">
        <v>10120104</v>
      </c>
      <c r="C85" s="209">
        <v>14968.99</v>
      </c>
      <c r="D85" s="209">
        <v>7915.02</v>
      </c>
      <c r="E85" s="53">
        <v>0.52876112600000003</v>
      </c>
      <c r="F85" s="54">
        <f>$F$84</f>
        <v>14988</v>
      </c>
      <c r="G85" s="209">
        <f>$G$84</f>
        <v>505</v>
      </c>
      <c r="H85" s="209">
        <f t="shared" si="12"/>
        <v>15493</v>
      </c>
      <c r="I85" s="53">
        <f t="shared" si="13"/>
        <v>8192.0961251179997</v>
      </c>
      <c r="J85" s="183">
        <v>10150002</v>
      </c>
      <c r="K85" s="179">
        <f>I79</f>
        <v>16192</v>
      </c>
    </row>
    <row r="86" spans="1:18" ht="15" thickTop="1" x14ac:dyDescent="0.3">
      <c r="A86" s="57" t="s">
        <v>948</v>
      </c>
      <c r="B86" s="209">
        <v>10120105</v>
      </c>
      <c r="C86" s="209">
        <v>14968.99</v>
      </c>
      <c r="D86" s="209">
        <v>2859.02</v>
      </c>
      <c r="E86" s="53">
        <v>0.19099618600000001</v>
      </c>
      <c r="F86" s="54">
        <f t="shared" ref="F86:F88" si="14">$F$84</f>
        <v>14988</v>
      </c>
      <c r="G86" s="209">
        <f t="shared" ref="G86:G88" si="15">$G$84</f>
        <v>505</v>
      </c>
      <c r="H86" s="209">
        <f t="shared" si="12"/>
        <v>15493</v>
      </c>
      <c r="I86" s="53">
        <f t="shared" si="13"/>
        <v>2959.1039096980003</v>
      </c>
    </row>
    <row r="87" spans="1:18" x14ac:dyDescent="0.3">
      <c r="A87" s="57" t="s">
        <v>948</v>
      </c>
      <c r="B87" s="209">
        <v>10120106</v>
      </c>
      <c r="C87" s="209">
        <v>14968.99</v>
      </c>
      <c r="D87" s="209">
        <v>756.56</v>
      </c>
      <c r="E87" s="53">
        <v>5.0541820000000001E-2</v>
      </c>
      <c r="F87" s="54">
        <f t="shared" si="14"/>
        <v>14988</v>
      </c>
      <c r="G87" s="209">
        <f t="shared" si="15"/>
        <v>505</v>
      </c>
      <c r="H87" s="209">
        <f t="shared" si="12"/>
        <v>15493</v>
      </c>
      <c r="I87" s="53">
        <f t="shared" si="13"/>
        <v>783.04441726000005</v>
      </c>
    </row>
    <row r="88" spans="1:18" x14ac:dyDescent="0.3">
      <c r="A88" s="57" t="s">
        <v>948</v>
      </c>
      <c r="B88" s="209">
        <v>10120108</v>
      </c>
      <c r="C88" s="209">
        <v>14968.99</v>
      </c>
      <c r="D88" s="209">
        <v>1945.12</v>
      </c>
      <c r="E88" s="53">
        <v>0.12994330300000001</v>
      </c>
      <c r="F88" s="54">
        <f t="shared" si="14"/>
        <v>14988</v>
      </c>
      <c r="G88" s="209">
        <f t="shared" si="15"/>
        <v>505</v>
      </c>
      <c r="H88" s="209">
        <f t="shared" si="12"/>
        <v>15493</v>
      </c>
      <c r="I88" s="53">
        <f t="shared" si="13"/>
        <v>2013.2115933790001</v>
      </c>
    </row>
    <row r="89" spans="1:18" x14ac:dyDescent="0.3">
      <c r="A89" s="57" t="s">
        <v>949</v>
      </c>
      <c r="B89" s="209">
        <v>10120107</v>
      </c>
      <c r="C89" s="209">
        <v>1291.93</v>
      </c>
      <c r="D89" s="209">
        <v>1291.93</v>
      </c>
      <c r="E89" s="53">
        <v>1</v>
      </c>
      <c r="F89" s="54">
        <f>Input!AA68</f>
        <v>733</v>
      </c>
      <c r="G89" s="209">
        <f>Input!AB68</f>
        <v>0</v>
      </c>
      <c r="H89" s="209">
        <f t="shared" si="12"/>
        <v>733</v>
      </c>
      <c r="I89" s="53">
        <f t="shared" si="13"/>
        <v>733</v>
      </c>
    </row>
    <row r="90" spans="1:18" ht="15" thickBot="1" x14ac:dyDescent="0.35">
      <c r="A90" s="65" t="s">
        <v>950</v>
      </c>
      <c r="B90" s="210">
        <v>10120201</v>
      </c>
      <c r="C90" s="210">
        <v>4087.18</v>
      </c>
      <c r="D90" s="210">
        <v>4087.18</v>
      </c>
      <c r="E90" s="63">
        <v>1</v>
      </c>
      <c r="F90" s="62">
        <f>Input!AA69</f>
        <v>3465</v>
      </c>
      <c r="G90" s="210">
        <f>Input!AB69</f>
        <v>396</v>
      </c>
      <c r="H90" s="210">
        <f t="shared" si="12"/>
        <v>3861</v>
      </c>
      <c r="I90" s="63">
        <f t="shared" si="13"/>
        <v>3861</v>
      </c>
    </row>
    <row r="91" spans="1:18" ht="19.2" thickTop="1" thickBot="1" x14ac:dyDescent="0.4">
      <c r="A91" s="859" t="s">
        <v>954</v>
      </c>
      <c r="B91" s="860"/>
      <c r="C91" s="860"/>
      <c r="D91" s="860"/>
      <c r="E91" s="860"/>
      <c r="F91" s="860"/>
      <c r="G91" s="860"/>
      <c r="H91" s="860"/>
      <c r="I91" s="860"/>
      <c r="J91" s="860"/>
      <c r="K91" s="860"/>
      <c r="L91" s="860"/>
      <c r="M91" s="860"/>
      <c r="N91" s="860"/>
      <c r="O91" s="860"/>
      <c r="P91" s="860"/>
      <c r="Q91" s="860"/>
      <c r="R91" s="861"/>
    </row>
    <row r="92" spans="1:18" ht="15" thickTop="1" x14ac:dyDescent="0.3">
      <c r="A92" s="856" t="s">
        <v>1160</v>
      </c>
      <c r="B92" s="857"/>
      <c r="C92" s="857"/>
      <c r="D92" s="858"/>
      <c r="E92" s="784" t="s">
        <v>1161</v>
      </c>
      <c r="F92" s="854"/>
      <c r="G92" s="854"/>
      <c r="H92" s="855"/>
      <c r="I92" s="396" t="s">
        <v>1162</v>
      </c>
      <c r="J92" s="784" t="s">
        <v>1163</v>
      </c>
      <c r="K92" s="854"/>
      <c r="L92" s="855"/>
      <c r="M92" s="784" t="s">
        <v>1170</v>
      </c>
      <c r="N92" s="854"/>
      <c r="O92" s="854"/>
      <c r="P92" s="855"/>
      <c r="Q92" s="397" t="s">
        <v>1171</v>
      </c>
      <c r="R92" s="392" t="s">
        <v>1172</v>
      </c>
    </row>
    <row r="93" spans="1:18" ht="33.6" customHeight="1" x14ac:dyDescent="0.3">
      <c r="A93" s="316" t="s">
        <v>7</v>
      </c>
      <c r="B93" s="113" t="s">
        <v>934</v>
      </c>
      <c r="C93" s="113" t="s">
        <v>935</v>
      </c>
      <c r="D93" s="120" t="s">
        <v>665</v>
      </c>
      <c r="E93" s="229" t="s">
        <v>1184</v>
      </c>
      <c r="F93" s="313" t="s">
        <v>1185</v>
      </c>
      <c r="G93" s="113" t="s">
        <v>678</v>
      </c>
      <c r="H93" s="120" t="s">
        <v>953</v>
      </c>
      <c r="I93" s="342" t="s">
        <v>1183</v>
      </c>
      <c r="J93" s="125" t="s">
        <v>1110</v>
      </c>
      <c r="K93" s="124" t="s">
        <v>1111</v>
      </c>
      <c r="L93" s="121" t="s">
        <v>665</v>
      </c>
      <c r="M93" s="229" t="s">
        <v>1112</v>
      </c>
      <c r="N93" s="313" t="s">
        <v>1113</v>
      </c>
      <c r="O93" s="124" t="s">
        <v>678</v>
      </c>
      <c r="P93" s="121" t="s">
        <v>1114</v>
      </c>
      <c r="Q93" s="318" t="s">
        <v>1115</v>
      </c>
      <c r="R93" s="385" t="s">
        <v>1116</v>
      </c>
    </row>
    <row r="94" spans="1:18" ht="15" thickBot="1" x14ac:dyDescent="0.35">
      <c r="A94" s="54">
        <v>14040101</v>
      </c>
      <c r="B94" s="209">
        <v>329455.72070000001</v>
      </c>
      <c r="C94" s="209">
        <v>134537.92590500001</v>
      </c>
      <c r="D94" s="53">
        <f>C94/B94</f>
        <v>0.40836421240203408</v>
      </c>
      <c r="E94" s="73">
        <f>Input!Z73</f>
        <v>396246</v>
      </c>
      <c r="F94" s="74">
        <f>Input!AA73</f>
        <v>398227</v>
      </c>
      <c r="G94" s="74">
        <f>(LN(F94/E94))/10</f>
        <v>4.9869639511710654E-4</v>
      </c>
      <c r="H94" s="75">
        <f>E94*EXP(G94*5)</f>
        <v>397235.26510369143</v>
      </c>
      <c r="I94" s="110">
        <f>H94*D94</f>
        <v>162216.66617238216</v>
      </c>
      <c r="J94" s="57">
        <v>1882465</v>
      </c>
      <c r="K94" s="208">
        <v>13422501</v>
      </c>
      <c r="L94" s="72">
        <v>0.140246963</v>
      </c>
      <c r="M94" s="57">
        <f>Input!AB73</f>
        <v>1755</v>
      </c>
      <c r="N94" s="208">
        <f>Input!AC73</f>
        <v>1812</v>
      </c>
      <c r="O94" s="208">
        <f>(LN(N94/M94))/10</f>
        <v>3.1962350702958559E-3</v>
      </c>
      <c r="P94" s="72">
        <f>M94*EXP(O94*5)</f>
        <v>1783.2722730979699</v>
      </c>
      <c r="Q94" s="107">
        <f>P94*L94</f>
        <v>250.09852050409688</v>
      </c>
      <c r="R94" s="180">
        <f>SUM(I94,Q94)</f>
        <v>162466.76469288627</v>
      </c>
    </row>
    <row r="95" spans="1:18" ht="15" thickTop="1" x14ac:dyDescent="0.3">
      <c r="A95" s="54">
        <v>14040102</v>
      </c>
      <c r="B95" s="209">
        <v>329455.72070000001</v>
      </c>
      <c r="C95" s="209">
        <v>51589.020020999997</v>
      </c>
      <c r="D95" s="53">
        <f t="shared" ref="D95:D105" si="16">C95/B95</f>
        <v>0.15658863021527736</v>
      </c>
      <c r="I95" s="110">
        <f>$H$94*D95</f>
        <v>62202.526035789604</v>
      </c>
      <c r="J95" s="57">
        <v>802462</v>
      </c>
      <c r="K95" s="208">
        <v>13422501</v>
      </c>
      <c r="L95" s="72">
        <v>5.9784834000000002E-2</v>
      </c>
      <c r="M95" s="57">
        <f>$M$94</f>
        <v>1755</v>
      </c>
      <c r="N95" s="208">
        <f>$N$94</f>
        <v>1812</v>
      </c>
      <c r="O95" s="208">
        <f t="shared" ref="O95:O105" si="17">(LN(N95/M95))/10</f>
        <v>3.1962350702958559E-3</v>
      </c>
      <c r="P95" s="72">
        <f t="shared" ref="P95:P105" si="18">M95*EXP(O95*5)</f>
        <v>1783.2722730979699</v>
      </c>
      <c r="Q95" s="107">
        <f t="shared" ref="Q95:Q105" si="19">P95*L95</f>
        <v>106.61263682396481</v>
      </c>
      <c r="R95" s="180">
        <f t="shared" ref="R95:R105" si="20">SUM(I95,Q95)</f>
        <v>62309.138672613568</v>
      </c>
    </row>
    <row r="96" spans="1:18" x14ac:dyDescent="0.3">
      <c r="A96" s="54">
        <v>14040103</v>
      </c>
      <c r="B96" s="209">
        <v>329455.72070000001</v>
      </c>
      <c r="C96" s="209">
        <v>2030.0033040000001</v>
      </c>
      <c r="D96" s="53">
        <f t="shared" si="16"/>
        <v>6.16168782768992E-3</v>
      </c>
      <c r="I96" s="110">
        <f t="shared" ref="I96:I105" si="21">$H$94*D96</f>
        <v>2447.6396977185941</v>
      </c>
      <c r="J96" s="57">
        <v>968554</v>
      </c>
      <c r="K96" s="208">
        <v>13422501</v>
      </c>
      <c r="L96" s="72">
        <v>7.2158980999999997E-2</v>
      </c>
      <c r="M96" s="57">
        <f t="shared" ref="M96:M105" si="22">$M$94</f>
        <v>1755</v>
      </c>
      <c r="N96" s="208">
        <f t="shared" ref="N96:N105" si="23">$N$94</f>
        <v>1812</v>
      </c>
      <c r="O96" s="208">
        <f t="shared" si="17"/>
        <v>3.1962350702958559E-3</v>
      </c>
      <c r="P96" s="72">
        <f t="shared" si="18"/>
        <v>1783.2722730979699</v>
      </c>
      <c r="Q96" s="107">
        <f t="shared" si="19"/>
        <v>128.67911007230322</v>
      </c>
      <c r="R96" s="180">
        <f t="shared" si="20"/>
        <v>2576.3188077908972</v>
      </c>
    </row>
    <row r="97" spans="1:18" x14ac:dyDescent="0.3">
      <c r="A97" s="54">
        <v>14040104</v>
      </c>
      <c r="B97" s="209">
        <v>329455.72070000001</v>
      </c>
      <c r="C97" s="209">
        <v>21983.439054999999</v>
      </c>
      <c r="D97" s="53">
        <f t="shared" si="16"/>
        <v>6.6726536143586826E-2</v>
      </c>
      <c r="I97" s="110">
        <f t="shared" si="21"/>
        <v>26506.133274448763</v>
      </c>
      <c r="J97" s="57">
        <v>1147808</v>
      </c>
      <c r="K97" s="208">
        <v>13422501</v>
      </c>
      <c r="L97" s="72">
        <v>8.5513721000000001E-2</v>
      </c>
      <c r="M97" s="57">
        <f t="shared" si="22"/>
        <v>1755</v>
      </c>
      <c r="N97" s="208">
        <f t="shared" si="23"/>
        <v>1812</v>
      </c>
      <c r="O97" s="208">
        <f t="shared" si="17"/>
        <v>3.1962350702958559E-3</v>
      </c>
      <c r="P97" s="72">
        <f t="shared" si="18"/>
        <v>1783.2722730979699</v>
      </c>
      <c r="Q97" s="107">
        <f t="shared" si="19"/>
        <v>152.49424762873559</v>
      </c>
      <c r="R97" s="180">
        <f t="shared" si="20"/>
        <v>26658.627522077499</v>
      </c>
    </row>
    <row r="98" spans="1:18" x14ac:dyDescent="0.3">
      <c r="A98" s="54">
        <v>14040105</v>
      </c>
      <c r="B98" s="209">
        <v>329455.72070000001</v>
      </c>
      <c r="C98" s="209">
        <v>138.46624199999999</v>
      </c>
      <c r="D98" s="53">
        <f t="shared" si="16"/>
        <v>4.202878666237711E-4</v>
      </c>
      <c r="I98" s="110">
        <f t="shared" si="21"/>
        <v>166.95316211815862</v>
      </c>
      <c r="J98" s="57">
        <v>1426693</v>
      </c>
      <c r="K98" s="208">
        <v>13422501</v>
      </c>
      <c r="L98" s="72">
        <v>0.106291145</v>
      </c>
      <c r="M98" s="57">
        <f t="shared" si="22"/>
        <v>1755</v>
      </c>
      <c r="N98" s="208">
        <f t="shared" si="23"/>
        <v>1812</v>
      </c>
      <c r="O98" s="208">
        <f t="shared" si="17"/>
        <v>3.1962350702958559E-3</v>
      </c>
      <c r="P98" s="72">
        <f t="shared" si="18"/>
        <v>1783.2722730979699</v>
      </c>
      <c r="Q98" s="107">
        <f t="shared" si="19"/>
        <v>189.54605175433593</v>
      </c>
      <c r="R98" s="180">
        <f t="shared" si="20"/>
        <v>356.49921387249458</v>
      </c>
    </row>
    <row r="99" spans="1:18" x14ac:dyDescent="0.3">
      <c r="A99" s="395">
        <v>14040106</v>
      </c>
      <c r="B99" s="169">
        <v>329455.72070000001</v>
      </c>
      <c r="C99" s="169">
        <v>16532.555594000001</v>
      </c>
      <c r="D99" s="53">
        <f t="shared" si="16"/>
        <v>5.018141909593498E-2</v>
      </c>
      <c r="I99" s="110">
        <f t="shared" si="21"/>
        <v>19933.829317853175</v>
      </c>
      <c r="J99" s="57">
        <v>678930</v>
      </c>
      <c r="K99" s="208">
        <v>13422501</v>
      </c>
      <c r="L99" s="72">
        <v>5.0581482999999997E-2</v>
      </c>
      <c r="M99" s="57">
        <f t="shared" si="22"/>
        <v>1755</v>
      </c>
      <c r="N99" s="208">
        <f t="shared" si="23"/>
        <v>1812</v>
      </c>
      <c r="O99" s="208">
        <f t="shared" si="17"/>
        <v>3.1962350702958559E-3</v>
      </c>
      <c r="P99" s="72">
        <f t="shared" si="18"/>
        <v>1783.2722730979699</v>
      </c>
      <c r="Q99" s="107">
        <f t="shared" si="19"/>
        <v>90.200556166076311</v>
      </c>
      <c r="R99" s="180">
        <f t="shared" si="20"/>
        <v>20024.029874019252</v>
      </c>
    </row>
    <row r="100" spans="1:18" x14ac:dyDescent="0.3">
      <c r="A100" s="54">
        <v>14040107</v>
      </c>
      <c r="B100" s="209">
        <v>329455.72070000001</v>
      </c>
      <c r="C100" s="209">
        <v>82137.795224999994</v>
      </c>
      <c r="D100" s="53">
        <f t="shared" si="16"/>
        <v>0.24931361049211853</v>
      </c>
      <c r="I100" s="110">
        <f t="shared" si="21"/>
        <v>99036.158157795173</v>
      </c>
      <c r="J100" s="57">
        <v>1600632</v>
      </c>
      <c r="K100" s="208">
        <v>13422501</v>
      </c>
      <c r="L100" s="72">
        <v>0.119249907</v>
      </c>
      <c r="M100" s="57">
        <f t="shared" si="22"/>
        <v>1755</v>
      </c>
      <c r="N100" s="208">
        <f t="shared" si="23"/>
        <v>1812</v>
      </c>
      <c r="O100" s="208">
        <f t="shared" si="17"/>
        <v>3.1962350702958559E-3</v>
      </c>
      <c r="P100" s="72">
        <f t="shared" si="18"/>
        <v>1783.2722730979699</v>
      </c>
      <c r="Q100" s="107">
        <f t="shared" si="19"/>
        <v>212.65505272261152</v>
      </c>
      <c r="R100" s="180">
        <f t="shared" si="20"/>
        <v>99248.813210517779</v>
      </c>
    </row>
    <row r="101" spans="1:18" x14ac:dyDescent="0.3">
      <c r="A101" s="54">
        <v>14040108</v>
      </c>
      <c r="B101" s="209">
        <v>329455.72070000001</v>
      </c>
      <c r="C101" s="209">
        <v>3330.9138109999999</v>
      </c>
      <c r="D101" s="53">
        <f t="shared" si="16"/>
        <v>1.0110353536805347E-2</v>
      </c>
      <c r="I101" s="110">
        <f t="shared" si="21"/>
        <v>4016.1889674849167</v>
      </c>
      <c r="J101" s="57">
        <v>611742</v>
      </c>
      <c r="K101" s="208">
        <v>13422501</v>
      </c>
      <c r="L101" s="72">
        <v>4.5575857999999997E-2</v>
      </c>
      <c r="M101" s="57">
        <f t="shared" si="22"/>
        <v>1755</v>
      </c>
      <c r="N101" s="208">
        <f t="shared" si="23"/>
        <v>1812</v>
      </c>
      <c r="O101" s="208">
        <f t="shared" si="17"/>
        <v>3.1962350702958559E-3</v>
      </c>
      <c r="P101" s="72">
        <f t="shared" si="18"/>
        <v>1783.2722730979699</v>
      </c>
      <c r="Q101" s="107">
        <f t="shared" si="19"/>
        <v>81.27416389405029</v>
      </c>
      <c r="R101" s="180">
        <f t="shared" si="20"/>
        <v>4097.4631313789669</v>
      </c>
    </row>
    <row r="102" spans="1:18" x14ac:dyDescent="0.3">
      <c r="A102" s="54">
        <v>14040109</v>
      </c>
      <c r="B102" s="209">
        <v>329455.72070000001</v>
      </c>
      <c r="C102" s="209">
        <v>535.24247200000002</v>
      </c>
      <c r="D102" s="53">
        <f t="shared" si="16"/>
        <v>1.6246264319307053E-3</v>
      </c>
      <c r="I102" s="110">
        <f t="shared" si="21"/>
        <v>645.35891138245802</v>
      </c>
      <c r="J102" s="57">
        <v>335877</v>
      </c>
      <c r="K102" s="208">
        <v>13422501</v>
      </c>
      <c r="L102" s="72">
        <v>2.5023429E-2</v>
      </c>
      <c r="M102" s="57">
        <f t="shared" si="22"/>
        <v>1755</v>
      </c>
      <c r="N102" s="208">
        <f t="shared" si="23"/>
        <v>1812</v>
      </c>
      <c r="O102" s="208">
        <f t="shared" si="17"/>
        <v>3.1962350702958559E-3</v>
      </c>
      <c r="P102" s="72">
        <f t="shared" si="18"/>
        <v>1783.2722730979699</v>
      </c>
      <c r="Q102" s="107">
        <f t="shared" si="19"/>
        <v>44.623587113535656</v>
      </c>
      <c r="R102" s="180">
        <f t="shared" si="20"/>
        <v>689.9824984959937</v>
      </c>
    </row>
    <row r="103" spans="1:18" x14ac:dyDescent="0.3">
      <c r="A103" s="54">
        <v>14040200</v>
      </c>
      <c r="B103" s="209">
        <v>329455.72070000001</v>
      </c>
      <c r="C103" s="209">
        <v>0</v>
      </c>
      <c r="D103" s="53">
        <f t="shared" si="16"/>
        <v>0</v>
      </c>
      <c r="I103" s="110">
        <f t="shared" si="21"/>
        <v>0</v>
      </c>
      <c r="J103" s="57">
        <v>2458077</v>
      </c>
      <c r="K103" s="208">
        <v>13422501</v>
      </c>
      <c r="L103" s="72">
        <v>0.18313107200000001</v>
      </c>
      <c r="M103" s="57">
        <f t="shared" si="22"/>
        <v>1755</v>
      </c>
      <c r="N103" s="208">
        <f t="shared" si="23"/>
        <v>1812</v>
      </c>
      <c r="O103" s="208">
        <f t="shared" si="17"/>
        <v>3.1962350702958559E-3</v>
      </c>
      <c r="P103" s="72">
        <f t="shared" si="18"/>
        <v>1783.2722730979699</v>
      </c>
      <c r="Q103" s="107">
        <f t="shared" si="19"/>
        <v>326.57256304030801</v>
      </c>
      <c r="R103" s="180">
        <f t="shared" si="20"/>
        <v>326.57256304030801</v>
      </c>
    </row>
    <row r="104" spans="1:18" x14ac:dyDescent="0.3">
      <c r="A104" s="54">
        <v>14050003</v>
      </c>
      <c r="B104" s="209">
        <v>329455.72070000001</v>
      </c>
      <c r="C104" s="209">
        <v>14832.804808999999</v>
      </c>
      <c r="D104" s="53">
        <f t="shared" si="16"/>
        <v>4.502214979750388E-2</v>
      </c>
      <c r="I104" s="110">
        <f t="shared" si="21"/>
        <v>17884.38561034956</v>
      </c>
      <c r="J104" s="57">
        <v>864952</v>
      </c>
      <c r="K104" s="208">
        <v>13422501</v>
      </c>
      <c r="L104" s="72">
        <v>6.4440449999999996E-2</v>
      </c>
      <c r="M104" s="57">
        <f t="shared" si="22"/>
        <v>1755</v>
      </c>
      <c r="N104" s="208">
        <f t="shared" si="23"/>
        <v>1812</v>
      </c>
      <c r="O104" s="208">
        <f t="shared" si="17"/>
        <v>3.1962350702958559E-3</v>
      </c>
      <c r="P104" s="72">
        <f t="shared" si="18"/>
        <v>1783.2722730979699</v>
      </c>
      <c r="Q104" s="107">
        <f t="shared" si="19"/>
        <v>114.91486775095606</v>
      </c>
      <c r="R104" s="180">
        <f t="shared" si="20"/>
        <v>17999.300478100515</v>
      </c>
    </row>
    <row r="105" spans="1:18" ht="15" thickBot="1" x14ac:dyDescent="0.35">
      <c r="A105" s="62">
        <v>14050004</v>
      </c>
      <c r="B105" s="210">
        <v>329455.72070000001</v>
      </c>
      <c r="C105" s="210">
        <v>1807.554202</v>
      </c>
      <c r="D105" s="63">
        <f t="shared" si="16"/>
        <v>5.4864860083760564E-3</v>
      </c>
      <c r="I105" s="112">
        <f t="shared" si="21"/>
        <v>2179.4257240249567</v>
      </c>
      <c r="J105" s="73">
        <v>644309</v>
      </c>
      <c r="K105" s="74">
        <v>13422501</v>
      </c>
      <c r="L105" s="75">
        <v>4.8002156999999997E-2</v>
      </c>
      <c r="M105" s="73">
        <f t="shared" si="22"/>
        <v>1755</v>
      </c>
      <c r="N105" s="74">
        <f t="shared" si="23"/>
        <v>1812</v>
      </c>
      <c r="O105" s="74">
        <f t="shared" si="17"/>
        <v>3.1962350702958559E-3</v>
      </c>
      <c r="P105" s="75">
        <f t="shared" si="18"/>
        <v>1783.2722730979699</v>
      </c>
      <c r="Q105" s="108">
        <f t="shared" si="19"/>
        <v>85.600915626995615</v>
      </c>
      <c r="R105" s="182">
        <f t="shared" si="20"/>
        <v>2265.0266396519523</v>
      </c>
    </row>
    <row r="106" spans="1:18" ht="22.2" thickTop="1" thickBot="1" x14ac:dyDescent="0.45">
      <c r="A106" s="516" t="s">
        <v>963</v>
      </c>
      <c r="B106" s="517"/>
      <c r="C106" s="517"/>
      <c r="D106" s="517"/>
      <c r="E106" s="517"/>
      <c r="F106" s="517"/>
      <c r="G106" s="517"/>
      <c r="H106" s="517"/>
      <c r="I106" s="518"/>
    </row>
    <row r="107" spans="1:18" ht="15" thickTop="1" x14ac:dyDescent="0.3">
      <c r="A107" s="795" t="s">
        <v>1160</v>
      </c>
      <c r="B107" s="797"/>
      <c r="C107" s="398" t="s">
        <v>1161</v>
      </c>
      <c r="D107" s="851" t="s">
        <v>1162</v>
      </c>
      <c r="E107" s="852"/>
      <c r="F107" s="852"/>
      <c r="G107" s="852"/>
      <c r="H107" s="853"/>
      <c r="I107" s="392" t="s">
        <v>1163</v>
      </c>
    </row>
    <row r="108" spans="1:18" ht="43.2" x14ac:dyDescent="0.3">
      <c r="A108" s="315" t="s">
        <v>463</v>
      </c>
      <c r="B108" s="119" t="s">
        <v>7</v>
      </c>
      <c r="C108" s="399" t="s">
        <v>964</v>
      </c>
      <c r="D108" s="316" t="s">
        <v>1128</v>
      </c>
      <c r="E108" s="113" t="s">
        <v>1129</v>
      </c>
      <c r="F108" s="113" t="s">
        <v>665</v>
      </c>
      <c r="G108" s="313" t="s">
        <v>1130</v>
      </c>
      <c r="H108" s="120" t="s">
        <v>1131</v>
      </c>
      <c r="I108" s="385" t="s">
        <v>965</v>
      </c>
    </row>
    <row r="109" spans="1:18" x14ac:dyDescent="0.3">
      <c r="A109" s="241" t="s">
        <v>966</v>
      </c>
      <c r="B109" s="141">
        <v>16010101</v>
      </c>
      <c r="C109" s="292">
        <f>Input!AA77</f>
        <v>62600</v>
      </c>
      <c r="D109" s="57">
        <v>1276543</v>
      </c>
      <c r="E109" s="208">
        <v>1803775</v>
      </c>
      <c r="F109" s="208">
        <f>D109/E109</f>
        <v>0.70770633809649208</v>
      </c>
      <c r="G109" s="150">
        <f>Input!AB77</f>
        <v>528</v>
      </c>
      <c r="H109" s="72">
        <f>G109*F109</f>
        <v>373.66894651494783</v>
      </c>
      <c r="I109" s="180">
        <f>SUM(C109,H109)</f>
        <v>62973.668946514947</v>
      </c>
    </row>
    <row r="110" spans="1:18" ht="15" thickBot="1" x14ac:dyDescent="0.35">
      <c r="A110" s="242" t="s">
        <v>967</v>
      </c>
      <c r="B110" s="148">
        <v>16010102</v>
      </c>
      <c r="C110" s="293">
        <f>Input!AA78</f>
        <v>31600</v>
      </c>
      <c r="D110" s="73">
        <v>527232</v>
      </c>
      <c r="E110" s="74">
        <v>1803775</v>
      </c>
      <c r="F110" s="74">
        <f>D110/E110</f>
        <v>0.29229366190350792</v>
      </c>
      <c r="G110" s="159">
        <f>$G$109</f>
        <v>528</v>
      </c>
      <c r="H110" s="75">
        <f>G110*F110</f>
        <v>154.33105348505217</v>
      </c>
      <c r="I110" s="182">
        <f>SUM(C110,H110)</f>
        <v>31754.331053485053</v>
      </c>
    </row>
    <row r="111" spans="1:18" ht="15" thickTop="1" x14ac:dyDescent="0.3"/>
  </sheetData>
  <mergeCells count="28">
    <mergeCell ref="J92:L92"/>
    <mergeCell ref="M92:P92"/>
    <mergeCell ref="A92:D92"/>
    <mergeCell ref="E92:H92"/>
    <mergeCell ref="A91:R91"/>
    <mergeCell ref="A34:I34"/>
    <mergeCell ref="H35:I35"/>
    <mergeCell ref="A23:E23"/>
    <mergeCell ref="D107:H107"/>
    <mergeCell ref="A106:I106"/>
    <mergeCell ref="A107:B107"/>
    <mergeCell ref="A71:E71"/>
    <mergeCell ref="J71:K71"/>
    <mergeCell ref="F71:I71"/>
    <mergeCell ref="A70:K70"/>
    <mergeCell ref="A1:L1"/>
    <mergeCell ref="A24:C24"/>
    <mergeCell ref="D24:E24"/>
    <mergeCell ref="A50:F50"/>
    <mergeCell ref="G50:J50"/>
    <mergeCell ref="A49:L49"/>
    <mergeCell ref="K50:L50"/>
    <mergeCell ref="A2:D2"/>
    <mergeCell ref="E2:F2"/>
    <mergeCell ref="G2:I2"/>
    <mergeCell ref="J2:K2"/>
    <mergeCell ref="A35:E35"/>
    <mergeCell ref="F35:G35"/>
  </mergeCells>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BL88"/>
  <sheetViews>
    <sheetView topLeftCell="AY64" workbookViewId="0">
      <selection activeCell="BG27" sqref="BG27"/>
    </sheetView>
  </sheetViews>
  <sheetFormatPr defaultRowHeight="14.4" x14ac:dyDescent="0.3"/>
  <cols>
    <col min="1" max="9" width="8.88671875" customWidth="1"/>
    <col min="10" max="10" width="15.44140625" customWidth="1"/>
    <col min="11" max="14" width="8.88671875" customWidth="1"/>
    <col min="15" max="15" width="14.33203125" customWidth="1"/>
    <col min="16" max="25" width="8.88671875" customWidth="1"/>
    <col min="26" max="26" width="10.6640625" customWidth="1"/>
    <col min="27" max="50" width="8.88671875" customWidth="1"/>
    <col min="57" max="57" width="8.88671875" style="45"/>
    <col min="58" max="58" width="12.33203125" customWidth="1"/>
    <col min="59" max="59" width="11.6640625" customWidth="1"/>
  </cols>
  <sheetData>
    <row r="1" spans="1:64" ht="21" x14ac:dyDescent="0.4">
      <c r="A1" s="18" t="s">
        <v>139</v>
      </c>
      <c r="B1" s="19"/>
      <c r="C1" s="18"/>
      <c r="D1" s="18"/>
      <c r="E1" s="18"/>
      <c r="F1" s="18"/>
      <c r="G1" s="18"/>
      <c r="H1" s="18"/>
      <c r="I1" s="18"/>
      <c r="J1" s="18"/>
      <c r="K1" s="18"/>
      <c r="L1" s="18"/>
      <c r="M1" s="18"/>
      <c r="N1" s="18"/>
      <c r="O1" s="18"/>
      <c r="P1" s="18"/>
      <c r="Q1" s="18"/>
      <c r="R1" s="18"/>
      <c r="S1" s="18"/>
      <c r="T1" s="20"/>
      <c r="U1" s="21"/>
      <c r="V1" s="18"/>
      <c r="W1" s="18"/>
      <c r="X1" s="18"/>
      <c r="Y1" s="18"/>
      <c r="Z1" s="18"/>
      <c r="AA1" s="18"/>
      <c r="AB1" s="18"/>
      <c r="AC1" s="18"/>
      <c r="AD1" s="18"/>
      <c r="AE1" s="18"/>
      <c r="AF1" s="18"/>
      <c r="AG1" s="18"/>
      <c r="AH1" s="14"/>
      <c r="AI1" s="14"/>
      <c r="AJ1" s="14"/>
      <c r="AK1" s="14"/>
      <c r="AL1" s="14"/>
      <c r="AM1" s="14"/>
      <c r="AN1" s="14"/>
      <c r="AO1" s="14"/>
      <c r="AP1" s="14"/>
      <c r="AQ1" s="14"/>
      <c r="AR1" s="14"/>
      <c r="AS1" s="14"/>
      <c r="AT1" s="14"/>
      <c r="AU1" s="14"/>
      <c r="AV1" s="14"/>
      <c r="AW1" s="14"/>
      <c r="AX1" s="14"/>
      <c r="AY1" s="14"/>
      <c r="AZ1" s="14"/>
      <c r="BA1" s="14"/>
      <c r="BB1" s="14"/>
      <c r="BC1" s="14"/>
      <c r="BD1" s="14"/>
      <c r="BE1" s="14"/>
    </row>
    <row r="2" spans="1:64" ht="15.6" x14ac:dyDescent="0.3">
      <c r="A2" s="5"/>
      <c r="B2" s="5"/>
      <c r="C2" s="5"/>
      <c r="D2" s="5"/>
      <c r="E2" s="12"/>
      <c r="F2" s="5"/>
      <c r="G2" s="5"/>
      <c r="H2" s="12"/>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40"/>
    </row>
    <row r="3" spans="1:64" ht="18" x14ac:dyDescent="0.3">
      <c r="A3" s="22" t="s">
        <v>140</v>
      </c>
      <c r="B3" s="23"/>
      <c r="C3" s="23"/>
      <c r="D3" s="23"/>
      <c r="E3" s="23"/>
      <c r="F3" s="23"/>
      <c r="G3" s="23"/>
      <c r="H3" s="23"/>
      <c r="I3" s="23"/>
      <c r="J3" s="24"/>
      <c r="K3" s="22" t="s">
        <v>141</v>
      </c>
      <c r="L3" s="23"/>
      <c r="M3" s="23"/>
      <c r="N3" s="23"/>
      <c r="O3" s="23"/>
      <c r="P3" s="23"/>
      <c r="Q3" s="24"/>
      <c r="R3" s="22" t="s">
        <v>142</v>
      </c>
      <c r="S3" s="23"/>
      <c r="T3" s="25"/>
      <c r="U3" s="26"/>
      <c r="V3" s="22" t="s">
        <v>143</v>
      </c>
      <c r="W3" s="23"/>
      <c r="X3" s="23"/>
      <c r="Y3" s="23"/>
      <c r="Z3" s="23"/>
      <c r="AA3" s="23"/>
      <c r="AB3" s="23"/>
      <c r="AC3" s="23"/>
      <c r="AD3" s="23"/>
      <c r="AE3" s="24"/>
      <c r="AF3" s="28"/>
      <c r="AG3" s="28"/>
      <c r="AH3" s="27"/>
      <c r="AI3" s="27"/>
      <c r="AJ3" s="27"/>
      <c r="AK3" s="27"/>
      <c r="AL3" s="27"/>
      <c r="AM3" s="27"/>
      <c r="AN3" s="27"/>
      <c r="AO3" s="27"/>
      <c r="AP3" s="27"/>
      <c r="AQ3" s="27"/>
      <c r="AR3" s="27"/>
      <c r="AS3" s="27"/>
      <c r="AT3" s="27"/>
      <c r="AU3" s="27"/>
      <c r="AV3" s="27"/>
      <c r="AW3" s="27"/>
      <c r="AX3" s="27"/>
      <c r="AY3" s="27"/>
      <c r="AZ3" s="27"/>
      <c r="BA3" s="27"/>
      <c r="BB3" s="27"/>
      <c r="BC3" s="27"/>
      <c r="BD3" s="27"/>
      <c r="BE3" s="42"/>
    </row>
    <row r="4" spans="1:64" ht="109.2" x14ac:dyDescent="0.3">
      <c r="A4" s="7" t="s">
        <v>144</v>
      </c>
      <c r="B4" s="7" t="s">
        <v>144</v>
      </c>
      <c r="C4" s="7" t="s">
        <v>144</v>
      </c>
      <c r="D4" s="7" t="s">
        <v>144</v>
      </c>
      <c r="E4" s="7" t="s">
        <v>145</v>
      </c>
      <c r="F4" s="8" t="s">
        <v>146</v>
      </c>
      <c r="G4" s="8" t="s">
        <v>146</v>
      </c>
      <c r="H4" s="8" t="s">
        <v>146</v>
      </c>
      <c r="I4" s="8" t="s">
        <v>146</v>
      </c>
      <c r="J4" s="8" t="s">
        <v>146</v>
      </c>
      <c r="K4" s="7" t="s">
        <v>147</v>
      </c>
      <c r="L4" s="7" t="s">
        <v>147</v>
      </c>
      <c r="M4" s="7"/>
      <c r="N4" s="7"/>
      <c r="O4" s="8" t="s">
        <v>146</v>
      </c>
      <c r="P4" s="8"/>
      <c r="Q4" s="8" t="s">
        <v>146</v>
      </c>
      <c r="R4" s="7" t="s">
        <v>144</v>
      </c>
      <c r="S4" s="7" t="s">
        <v>144</v>
      </c>
      <c r="T4" s="13" t="s">
        <v>148</v>
      </c>
      <c r="U4" s="9" t="s">
        <v>149</v>
      </c>
      <c r="V4" s="7" t="s">
        <v>150</v>
      </c>
      <c r="W4" s="8" t="s">
        <v>146</v>
      </c>
      <c r="X4" s="7" t="s">
        <v>151</v>
      </c>
      <c r="Y4" s="7" t="s">
        <v>151</v>
      </c>
      <c r="Z4" s="8" t="s">
        <v>146</v>
      </c>
      <c r="AA4" s="8" t="s">
        <v>146</v>
      </c>
      <c r="AB4" s="8" t="s">
        <v>146</v>
      </c>
      <c r="AC4" s="8" t="s">
        <v>146</v>
      </c>
      <c r="AD4" s="8" t="s">
        <v>146</v>
      </c>
      <c r="AE4" s="8" t="s">
        <v>146</v>
      </c>
      <c r="AF4" s="10"/>
      <c r="AG4" s="10"/>
      <c r="AH4" s="10"/>
      <c r="AI4" s="11"/>
      <c r="AJ4" s="10"/>
      <c r="AK4" s="10"/>
      <c r="AL4" s="10"/>
      <c r="AM4" s="10"/>
      <c r="AN4" s="10"/>
      <c r="AO4" s="10"/>
      <c r="AP4" s="10"/>
      <c r="AQ4" s="10"/>
      <c r="AR4" s="10"/>
      <c r="AS4" s="10"/>
      <c r="AT4" s="10"/>
      <c r="AU4" s="10"/>
      <c r="AV4" s="10"/>
      <c r="AW4" s="10"/>
      <c r="AX4" s="10"/>
      <c r="AY4" s="10"/>
      <c r="AZ4" s="10"/>
      <c r="BA4" s="10"/>
      <c r="BB4" s="11"/>
      <c r="BC4" s="11"/>
      <c r="BD4" s="11"/>
      <c r="BE4" s="11"/>
    </row>
    <row r="5" spans="1:64" ht="72" x14ac:dyDescent="0.3">
      <c r="A5" s="15" t="s">
        <v>152</v>
      </c>
      <c r="B5" s="15" t="s">
        <v>153</v>
      </c>
      <c r="C5" s="15" t="s">
        <v>154</v>
      </c>
      <c r="D5" s="15" t="s">
        <v>155</v>
      </c>
      <c r="E5" s="15" t="s">
        <v>156</v>
      </c>
      <c r="F5" s="15" t="s">
        <v>157</v>
      </c>
      <c r="G5" s="15" t="s">
        <v>158</v>
      </c>
      <c r="H5" s="15" t="s">
        <v>159</v>
      </c>
      <c r="I5" s="15" t="s">
        <v>160</v>
      </c>
      <c r="J5" s="15" t="s">
        <v>161</v>
      </c>
      <c r="K5" s="15" t="s">
        <v>162</v>
      </c>
      <c r="L5" s="15" t="s">
        <v>163</v>
      </c>
      <c r="M5" s="15" t="s">
        <v>164</v>
      </c>
      <c r="N5" s="15" t="s">
        <v>165</v>
      </c>
      <c r="O5" s="15" t="s">
        <v>166</v>
      </c>
      <c r="P5" s="15" t="s">
        <v>167</v>
      </c>
      <c r="Q5" s="15" t="s">
        <v>168</v>
      </c>
      <c r="R5" s="15" t="s">
        <v>169</v>
      </c>
      <c r="S5" s="15" t="s">
        <v>170</v>
      </c>
      <c r="T5" s="16" t="s">
        <v>171</v>
      </c>
      <c r="U5" s="17" t="s">
        <v>172</v>
      </c>
      <c r="V5" s="15" t="s">
        <v>173</v>
      </c>
      <c r="W5" s="15" t="s">
        <v>174</v>
      </c>
      <c r="X5" s="15" t="s">
        <v>175</v>
      </c>
      <c r="Y5" s="15" t="s">
        <v>176</v>
      </c>
      <c r="Z5" s="15" t="s">
        <v>177</v>
      </c>
      <c r="AA5" s="15" t="s">
        <v>178</v>
      </c>
      <c r="AB5" s="15" t="s">
        <v>179</v>
      </c>
      <c r="AC5" s="15" t="s">
        <v>180</v>
      </c>
      <c r="AD5" s="15" t="s">
        <v>181</v>
      </c>
      <c r="AE5" s="15" t="s">
        <v>182</v>
      </c>
      <c r="AF5" s="29" t="s">
        <v>183</v>
      </c>
      <c r="AG5" s="29" t="s">
        <v>184</v>
      </c>
      <c r="AH5" s="6" t="s">
        <v>185</v>
      </c>
      <c r="AI5" s="6" t="s">
        <v>186</v>
      </c>
      <c r="AJ5" s="6" t="s">
        <v>187</v>
      </c>
      <c r="AK5" s="6" t="s">
        <v>188</v>
      </c>
      <c r="AL5" s="6" t="s">
        <v>189</v>
      </c>
      <c r="AM5" s="6" t="s">
        <v>190</v>
      </c>
      <c r="AN5" s="6" t="s">
        <v>191</v>
      </c>
      <c r="AO5" s="6" t="s">
        <v>192</v>
      </c>
      <c r="AP5" s="6" t="s">
        <v>193</v>
      </c>
      <c r="AQ5" s="6" t="s">
        <v>194</v>
      </c>
      <c r="AR5" s="6" t="s">
        <v>195</v>
      </c>
      <c r="AS5" s="6" t="s">
        <v>196</v>
      </c>
      <c r="AT5" s="6" t="s">
        <v>197</v>
      </c>
      <c r="AU5" s="6" t="s">
        <v>198</v>
      </c>
      <c r="AV5" s="6" t="s">
        <v>199</v>
      </c>
      <c r="AW5" s="6" t="s">
        <v>200</v>
      </c>
      <c r="AX5" s="6"/>
      <c r="AY5" s="15" t="s">
        <v>201</v>
      </c>
      <c r="AZ5" s="15" t="s">
        <v>202</v>
      </c>
      <c r="BA5" s="15" t="s">
        <v>203</v>
      </c>
      <c r="BB5" s="15" t="s">
        <v>204</v>
      </c>
      <c r="BC5" s="15" t="s">
        <v>205</v>
      </c>
      <c r="BD5" s="15" t="s">
        <v>206</v>
      </c>
      <c r="BE5" s="39"/>
      <c r="BF5" s="30" t="s">
        <v>166</v>
      </c>
      <c r="BG5" s="30" t="s">
        <v>201</v>
      </c>
      <c r="BH5" s="30" t="s">
        <v>202</v>
      </c>
      <c r="BI5" s="30" t="s">
        <v>203</v>
      </c>
      <c r="BJ5" s="30" t="s">
        <v>204</v>
      </c>
      <c r="BK5" s="30" t="s">
        <v>205</v>
      </c>
      <c r="BL5" s="30" t="s">
        <v>206</v>
      </c>
    </row>
    <row r="6" spans="1:64" ht="15.6" x14ac:dyDescent="0.3">
      <c r="A6" s="34">
        <v>7039</v>
      </c>
      <c r="B6" s="32" t="s">
        <v>252</v>
      </c>
      <c r="C6" s="32" t="s">
        <v>62</v>
      </c>
      <c r="D6" s="32" t="s">
        <v>253</v>
      </c>
      <c r="E6" s="32" t="s">
        <v>254</v>
      </c>
      <c r="F6" s="32" t="s">
        <v>255</v>
      </c>
      <c r="G6" s="32" t="s">
        <v>207</v>
      </c>
      <c r="H6" s="32" t="s">
        <v>208</v>
      </c>
      <c r="I6" s="32" t="s">
        <v>208</v>
      </c>
      <c r="J6" s="32" t="s">
        <v>256</v>
      </c>
      <c r="K6" s="33">
        <v>44.414999999999999</v>
      </c>
      <c r="L6" s="33">
        <v>-110.57388888888889</v>
      </c>
      <c r="M6" s="33"/>
      <c r="N6" s="33"/>
      <c r="O6" s="34">
        <v>10070001</v>
      </c>
      <c r="P6" s="34"/>
      <c r="Q6" s="32" t="s">
        <v>209</v>
      </c>
      <c r="R6" s="34">
        <v>1967</v>
      </c>
      <c r="S6" s="34">
        <v>2.7</v>
      </c>
      <c r="T6" s="36">
        <v>230</v>
      </c>
      <c r="U6" s="35">
        <v>9.7243362083544727E-3</v>
      </c>
      <c r="V6" s="32" t="s">
        <v>211</v>
      </c>
      <c r="W6" s="32" t="s">
        <v>212</v>
      </c>
      <c r="X6" s="32">
        <v>0</v>
      </c>
      <c r="Y6" s="32">
        <v>0</v>
      </c>
      <c r="Z6" s="32">
        <v>0</v>
      </c>
      <c r="AA6" s="32">
        <v>0</v>
      </c>
      <c r="AB6" s="32">
        <v>0</v>
      </c>
      <c r="AC6" s="32">
        <v>0</v>
      </c>
      <c r="AD6" s="32">
        <v>0</v>
      </c>
      <c r="AE6" s="32">
        <v>0</v>
      </c>
      <c r="AF6" s="32">
        <v>0</v>
      </c>
      <c r="AG6" s="32">
        <v>0</v>
      </c>
      <c r="AH6" s="31">
        <v>0</v>
      </c>
      <c r="AI6" s="31">
        <v>0</v>
      </c>
      <c r="AJ6" s="31">
        <v>0</v>
      </c>
      <c r="AK6" s="31">
        <v>0</v>
      </c>
      <c r="AL6" s="31">
        <v>1</v>
      </c>
      <c r="AM6" s="31">
        <v>1</v>
      </c>
      <c r="AN6" s="31">
        <v>0</v>
      </c>
      <c r="AO6" s="31">
        <v>0</v>
      </c>
      <c r="AP6" s="31">
        <v>0</v>
      </c>
      <c r="AQ6" s="31">
        <v>0</v>
      </c>
      <c r="AR6" s="37">
        <v>230</v>
      </c>
      <c r="AS6" s="37">
        <v>230</v>
      </c>
      <c r="AT6" s="38">
        <v>0</v>
      </c>
      <c r="AU6" s="38">
        <v>0</v>
      </c>
      <c r="AV6" s="38">
        <v>0</v>
      </c>
      <c r="AW6" s="38">
        <v>0</v>
      </c>
      <c r="AX6" s="31"/>
      <c r="AY6" s="31">
        <f t="shared" ref="AY6:AY11" si="0">Z6*3.07</f>
        <v>0</v>
      </c>
      <c r="AZ6" s="31">
        <f t="shared" ref="AZ6:AZ11" si="1">AA6*3.07</f>
        <v>0</v>
      </c>
      <c r="BA6" s="31">
        <f t="shared" ref="BA6:BA11" si="2">AB6*3.07</f>
        <v>0</v>
      </c>
      <c r="BB6" s="31">
        <f t="shared" ref="BB6:BB11" si="3">AC6*3.07</f>
        <v>0</v>
      </c>
      <c r="BC6" s="31">
        <f t="shared" ref="BC6:BC11" si="4">AD6*3.07</f>
        <v>0</v>
      </c>
      <c r="BD6" s="31">
        <f t="shared" ref="BD6:BD11" si="5">AE6*3.07</f>
        <v>0</v>
      </c>
      <c r="BE6" s="31"/>
      <c r="BF6" s="49">
        <v>10020007</v>
      </c>
      <c r="BG6" s="49">
        <v>0</v>
      </c>
      <c r="BH6" s="49">
        <v>0</v>
      </c>
      <c r="BI6" s="49">
        <v>0</v>
      </c>
      <c r="BJ6" s="49">
        <v>0</v>
      </c>
      <c r="BK6" s="49">
        <v>0</v>
      </c>
      <c r="BL6" s="49">
        <v>0</v>
      </c>
    </row>
    <row r="7" spans="1:64" ht="15.6" x14ac:dyDescent="0.3">
      <c r="A7" s="34">
        <v>55278</v>
      </c>
      <c r="B7" s="32" t="s">
        <v>290</v>
      </c>
      <c r="C7" s="32" t="s">
        <v>62</v>
      </c>
      <c r="D7" s="32" t="s">
        <v>291</v>
      </c>
      <c r="E7" s="32" t="s">
        <v>292</v>
      </c>
      <c r="F7" s="32" t="s">
        <v>260</v>
      </c>
      <c r="G7" s="32" t="s">
        <v>207</v>
      </c>
      <c r="H7" s="32" t="s">
        <v>208</v>
      </c>
      <c r="I7" s="32" t="s">
        <v>208</v>
      </c>
      <c r="J7" s="32" t="s">
        <v>261</v>
      </c>
      <c r="K7" s="33">
        <v>42.847500000000004</v>
      </c>
      <c r="L7" s="33">
        <v>-108.31361111111111</v>
      </c>
      <c r="M7" s="33"/>
      <c r="N7" s="33"/>
      <c r="O7" s="34">
        <v>10080002</v>
      </c>
      <c r="P7" s="34"/>
      <c r="Q7" s="32" t="s">
        <v>209</v>
      </c>
      <c r="R7" s="34">
        <v>1983</v>
      </c>
      <c r="S7" s="34">
        <v>2.5</v>
      </c>
      <c r="T7" s="36">
        <v>8196.5</v>
      </c>
      <c r="U7" s="35">
        <v>0.37426940639269407</v>
      </c>
      <c r="V7" s="32" t="s">
        <v>219</v>
      </c>
      <c r="W7" s="32" t="s">
        <v>220</v>
      </c>
      <c r="X7" s="32">
        <v>0</v>
      </c>
      <c r="Y7" s="32">
        <v>0</v>
      </c>
      <c r="Z7" s="32">
        <v>0</v>
      </c>
      <c r="AA7" s="32">
        <v>0</v>
      </c>
      <c r="AB7" s="32">
        <v>0</v>
      </c>
      <c r="AC7" s="32">
        <v>0</v>
      </c>
      <c r="AD7" s="32">
        <v>0</v>
      </c>
      <c r="AE7" s="32">
        <v>0</v>
      </c>
      <c r="AF7" s="32">
        <v>0</v>
      </c>
      <c r="AG7" s="32">
        <v>0</v>
      </c>
      <c r="AH7" s="31">
        <v>0</v>
      </c>
      <c r="AI7" s="31">
        <v>0</v>
      </c>
      <c r="AJ7" s="31">
        <v>0</v>
      </c>
      <c r="AK7" s="31">
        <v>0</v>
      </c>
      <c r="AL7" s="31">
        <v>1</v>
      </c>
      <c r="AM7" s="31">
        <v>1</v>
      </c>
      <c r="AN7" s="31">
        <v>0</v>
      </c>
      <c r="AO7" s="31">
        <v>0</v>
      </c>
      <c r="AP7" s="31">
        <v>0</v>
      </c>
      <c r="AQ7" s="31">
        <v>0</v>
      </c>
      <c r="AR7" s="37">
        <v>8196.5</v>
      </c>
      <c r="AS7" s="37">
        <v>8196.5</v>
      </c>
      <c r="AT7" s="38">
        <v>0</v>
      </c>
      <c r="AU7" s="38">
        <v>0</v>
      </c>
      <c r="AV7" s="38">
        <v>0</v>
      </c>
      <c r="AW7" s="38">
        <v>0</v>
      </c>
      <c r="AX7" s="31"/>
      <c r="AY7" s="31">
        <f t="shared" si="0"/>
        <v>0</v>
      </c>
      <c r="AZ7" s="31">
        <f t="shared" si="1"/>
        <v>0</v>
      </c>
      <c r="BA7" s="31">
        <f t="shared" si="2"/>
        <v>0</v>
      </c>
      <c r="BB7" s="31">
        <f t="shared" si="3"/>
        <v>0</v>
      </c>
      <c r="BC7" s="31">
        <f t="shared" si="4"/>
        <v>0</v>
      </c>
      <c r="BD7" s="31">
        <f t="shared" si="5"/>
        <v>0</v>
      </c>
      <c r="BE7" s="31"/>
      <c r="BF7" s="49">
        <v>10020008</v>
      </c>
      <c r="BG7" s="49">
        <v>0</v>
      </c>
      <c r="BH7" s="49">
        <v>0</v>
      </c>
      <c r="BI7" s="49">
        <v>0</v>
      </c>
      <c r="BJ7" s="49">
        <v>0</v>
      </c>
      <c r="BK7" s="49">
        <v>0</v>
      </c>
      <c r="BL7" s="49">
        <v>0</v>
      </c>
    </row>
    <row r="8" spans="1:64" ht="15.6" x14ac:dyDescent="0.3">
      <c r="A8" s="34">
        <v>55278</v>
      </c>
      <c r="B8" s="32" t="s">
        <v>290</v>
      </c>
      <c r="C8" s="32" t="s">
        <v>62</v>
      </c>
      <c r="D8" s="32" t="s">
        <v>293</v>
      </c>
      <c r="E8" s="32" t="s">
        <v>292</v>
      </c>
      <c r="F8" s="32" t="s">
        <v>260</v>
      </c>
      <c r="G8" s="32" t="s">
        <v>207</v>
      </c>
      <c r="H8" s="32" t="s">
        <v>208</v>
      </c>
      <c r="I8" s="32" t="s">
        <v>208</v>
      </c>
      <c r="J8" s="32" t="s">
        <v>261</v>
      </c>
      <c r="K8" s="33">
        <v>42.847500000000004</v>
      </c>
      <c r="L8" s="33">
        <v>-108.31361111111111</v>
      </c>
      <c r="M8" s="33"/>
      <c r="N8" s="33"/>
      <c r="O8" s="34">
        <v>10080002</v>
      </c>
      <c r="P8" s="34"/>
      <c r="Q8" s="32" t="s">
        <v>209</v>
      </c>
      <c r="R8" s="34">
        <v>1992</v>
      </c>
      <c r="S8" s="34">
        <v>2.5</v>
      </c>
      <c r="T8" s="36">
        <v>8196.5</v>
      </c>
      <c r="U8" s="35">
        <v>0.37426940639269407</v>
      </c>
      <c r="V8" s="32" t="s">
        <v>219</v>
      </c>
      <c r="W8" s="32" t="s">
        <v>220</v>
      </c>
      <c r="X8" s="32">
        <v>0</v>
      </c>
      <c r="Y8" s="32">
        <v>0</v>
      </c>
      <c r="Z8" s="32">
        <v>0</v>
      </c>
      <c r="AA8" s="32">
        <v>0</v>
      </c>
      <c r="AB8" s="32">
        <v>0</v>
      </c>
      <c r="AC8" s="32">
        <v>0</v>
      </c>
      <c r="AD8" s="32">
        <v>0</v>
      </c>
      <c r="AE8" s="32">
        <v>0</v>
      </c>
      <c r="AF8" s="32">
        <v>0</v>
      </c>
      <c r="AG8" s="32">
        <v>0</v>
      </c>
      <c r="AH8" s="31">
        <v>0</v>
      </c>
      <c r="AI8" s="31">
        <v>0</v>
      </c>
      <c r="AJ8" s="31">
        <v>0</v>
      </c>
      <c r="AK8" s="31">
        <v>0</v>
      </c>
      <c r="AL8" s="31">
        <v>1</v>
      </c>
      <c r="AM8" s="31">
        <v>1</v>
      </c>
      <c r="AN8" s="31">
        <v>0</v>
      </c>
      <c r="AO8" s="31">
        <v>0</v>
      </c>
      <c r="AP8" s="31">
        <v>0</v>
      </c>
      <c r="AQ8" s="31">
        <v>0</v>
      </c>
      <c r="AR8" s="37">
        <v>8196.5</v>
      </c>
      <c r="AS8" s="37">
        <v>8196.5</v>
      </c>
      <c r="AT8" s="38">
        <v>0</v>
      </c>
      <c r="AU8" s="38">
        <v>0</v>
      </c>
      <c r="AV8" s="38">
        <v>0</v>
      </c>
      <c r="AW8" s="38">
        <v>0</v>
      </c>
      <c r="AX8" s="31"/>
      <c r="AY8" s="31">
        <f t="shared" si="0"/>
        <v>0</v>
      </c>
      <c r="AZ8" s="31">
        <f t="shared" si="1"/>
        <v>0</v>
      </c>
      <c r="BA8" s="31">
        <f t="shared" si="2"/>
        <v>0</v>
      </c>
      <c r="BB8" s="31">
        <f t="shared" si="3"/>
        <v>0</v>
      </c>
      <c r="BC8" s="31">
        <f t="shared" si="4"/>
        <v>0</v>
      </c>
      <c r="BD8" s="31">
        <f t="shared" si="5"/>
        <v>0</v>
      </c>
      <c r="BE8" s="31"/>
      <c r="BF8" s="34">
        <v>10070001</v>
      </c>
      <c r="BG8" s="49">
        <f t="shared" ref="BG8:BL8" si="6">AY6</f>
        <v>0</v>
      </c>
      <c r="BH8" s="49">
        <f t="shared" si="6"/>
        <v>0</v>
      </c>
      <c r="BI8" s="49">
        <f t="shared" si="6"/>
        <v>0</v>
      </c>
      <c r="BJ8" s="49">
        <f t="shared" si="6"/>
        <v>0</v>
      </c>
      <c r="BK8" s="49">
        <f t="shared" si="6"/>
        <v>0</v>
      </c>
      <c r="BL8" s="49">
        <f t="shared" si="6"/>
        <v>0</v>
      </c>
    </row>
    <row r="9" spans="1:64" ht="15.6" x14ac:dyDescent="0.3">
      <c r="A9" s="34">
        <v>8028</v>
      </c>
      <c r="B9" s="32" t="s">
        <v>268</v>
      </c>
      <c r="C9" s="32" t="s">
        <v>62</v>
      </c>
      <c r="D9" s="32" t="s">
        <v>269</v>
      </c>
      <c r="E9" s="32" t="s">
        <v>264</v>
      </c>
      <c r="F9" s="32" t="s">
        <v>260</v>
      </c>
      <c r="G9" s="32" t="s">
        <v>207</v>
      </c>
      <c r="H9" s="32" t="s">
        <v>208</v>
      </c>
      <c r="I9" s="32" t="s">
        <v>208</v>
      </c>
      <c r="J9" s="32" t="s">
        <v>261</v>
      </c>
      <c r="K9" s="33">
        <v>44.69</v>
      </c>
      <c r="L9" s="33">
        <v>-106.10916666666667</v>
      </c>
      <c r="M9" s="33"/>
      <c r="N9" s="33"/>
      <c r="O9" s="34">
        <v>10090202</v>
      </c>
      <c r="P9" s="34"/>
      <c r="Q9" s="32" t="s">
        <v>209</v>
      </c>
      <c r="R9" s="34">
        <v>2002</v>
      </c>
      <c r="S9" s="34">
        <v>7.5</v>
      </c>
      <c r="T9" s="36">
        <v>1893.6666666666667</v>
      </c>
      <c r="U9" s="35">
        <v>2.882293252156266E-2</v>
      </c>
      <c r="V9" s="32" t="s">
        <v>265</v>
      </c>
      <c r="W9" s="32" t="s">
        <v>212</v>
      </c>
      <c r="X9" s="32">
        <v>0</v>
      </c>
      <c r="Y9" s="32">
        <v>0</v>
      </c>
      <c r="Z9" s="32">
        <v>0</v>
      </c>
      <c r="AA9" s="32">
        <v>0</v>
      </c>
      <c r="AB9" s="32">
        <v>0</v>
      </c>
      <c r="AC9" s="32">
        <v>0</v>
      </c>
      <c r="AD9" s="32">
        <v>0</v>
      </c>
      <c r="AE9" s="32">
        <v>0</v>
      </c>
      <c r="AF9" s="32">
        <v>0</v>
      </c>
      <c r="AG9" s="32">
        <v>0</v>
      </c>
      <c r="AH9" s="31">
        <v>0</v>
      </c>
      <c r="AI9" s="31">
        <v>0</v>
      </c>
      <c r="AJ9" s="31">
        <v>0</v>
      </c>
      <c r="AK9" s="31">
        <v>0</v>
      </c>
      <c r="AL9" s="31">
        <v>1</v>
      </c>
      <c r="AM9" s="31">
        <v>1</v>
      </c>
      <c r="AN9" s="31">
        <v>0</v>
      </c>
      <c r="AO9" s="31">
        <v>0</v>
      </c>
      <c r="AP9" s="31">
        <v>0</v>
      </c>
      <c r="AQ9" s="31">
        <v>0</v>
      </c>
      <c r="AR9" s="37">
        <v>1893.6666666666667</v>
      </c>
      <c r="AS9" s="37">
        <v>1893.6666666666667</v>
      </c>
      <c r="AT9" s="38">
        <v>0</v>
      </c>
      <c r="AU9" s="38">
        <v>0</v>
      </c>
      <c r="AV9" s="38">
        <v>0</v>
      </c>
      <c r="AW9" s="38">
        <v>0</v>
      </c>
      <c r="AX9" s="31"/>
      <c r="AY9" s="31">
        <f t="shared" si="0"/>
        <v>0</v>
      </c>
      <c r="AZ9" s="31">
        <f t="shared" si="1"/>
        <v>0</v>
      </c>
      <c r="BA9" s="31">
        <f t="shared" si="2"/>
        <v>0</v>
      </c>
      <c r="BB9" s="31">
        <f t="shared" si="3"/>
        <v>0</v>
      </c>
      <c r="BC9" s="31">
        <f t="shared" si="4"/>
        <v>0</v>
      </c>
      <c r="BD9" s="31">
        <f t="shared" si="5"/>
        <v>0</v>
      </c>
      <c r="BE9" s="31"/>
      <c r="BF9" s="49">
        <v>10070002</v>
      </c>
      <c r="BG9" s="49">
        <v>0</v>
      </c>
      <c r="BH9" s="49">
        <v>0</v>
      </c>
      <c r="BI9" s="49">
        <v>0</v>
      </c>
      <c r="BJ9" s="49">
        <v>0</v>
      </c>
      <c r="BK9" s="49">
        <v>0</v>
      </c>
      <c r="BL9" s="49">
        <v>0</v>
      </c>
    </row>
    <row r="10" spans="1:64" ht="15.6" x14ac:dyDescent="0.3">
      <c r="A10" s="34">
        <v>8028</v>
      </c>
      <c r="B10" s="32" t="s">
        <v>268</v>
      </c>
      <c r="C10" s="32" t="s">
        <v>62</v>
      </c>
      <c r="D10" s="32" t="s">
        <v>270</v>
      </c>
      <c r="E10" s="32" t="s">
        <v>264</v>
      </c>
      <c r="F10" s="32" t="s">
        <v>260</v>
      </c>
      <c r="G10" s="32" t="s">
        <v>207</v>
      </c>
      <c r="H10" s="32" t="s">
        <v>208</v>
      </c>
      <c r="I10" s="32" t="s">
        <v>208</v>
      </c>
      <c r="J10" s="32" t="s">
        <v>261</v>
      </c>
      <c r="K10" s="33">
        <v>44.69</v>
      </c>
      <c r="L10" s="33">
        <v>-106.10916666666667</v>
      </c>
      <c r="M10" s="33"/>
      <c r="N10" s="33"/>
      <c r="O10" s="34">
        <v>10090202</v>
      </c>
      <c r="P10" s="34"/>
      <c r="Q10" s="32" t="s">
        <v>209</v>
      </c>
      <c r="R10" s="34">
        <v>2002</v>
      </c>
      <c r="S10" s="34">
        <v>7.5</v>
      </c>
      <c r="T10" s="36">
        <v>1893.6666666666667</v>
      </c>
      <c r="U10" s="35">
        <v>2.882293252156266E-2</v>
      </c>
      <c r="V10" s="32" t="s">
        <v>265</v>
      </c>
      <c r="W10" s="32" t="s">
        <v>212</v>
      </c>
      <c r="X10" s="32">
        <v>0</v>
      </c>
      <c r="Y10" s="32">
        <v>0</v>
      </c>
      <c r="Z10" s="32">
        <v>0</v>
      </c>
      <c r="AA10" s="32">
        <v>0</v>
      </c>
      <c r="AB10" s="32">
        <v>0</v>
      </c>
      <c r="AC10" s="32">
        <v>0</v>
      </c>
      <c r="AD10" s="32">
        <v>0</v>
      </c>
      <c r="AE10" s="32">
        <v>0</v>
      </c>
      <c r="AF10" s="32">
        <v>0</v>
      </c>
      <c r="AG10" s="32">
        <v>0</v>
      </c>
      <c r="AH10" s="31">
        <v>0</v>
      </c>
      <c r="AI10" s="31">
        <v>0</v>
      </c>
      <c r="AJ10" s="31">
        <v>0</v>
      </c>
      <c r="AK10" s="31">
        <v>0</v>
      </c>
      <c r="AL10" s="31">
        <v>1</v>
      </c>
      <c r="AM10" s="31">
        <v>1</v>
      </c>
      <c r="AN10" s="31">
        <v>0</v>
      </c>
      <c r="AO10" s="31">
        <v>0</v>
      </c>
      <c r="AP10" s="31">
        <v>0</v>
      </c>
      <c r="AQ10" s="31">
        <v>0</v>
      </c>
      <c r="AR10" s="37">
        <v>1893.6666666666667</v>
      </c>
      <c r="AS10" s="37">
        <v>1893.6666666666667</v>
      </c>
      <c r="AT10" s="38">
        <v>0</v>
      </c>
      <c r="AU10" s="38">
        <v>0</v>
      </c>
      <c r="AV10" s="38">
        <v>0</v>
      </c>
      <c r="AW10" s="38">
        <v>0</v>
      </c>
      <c r="AX10" s="31"/>
      <c r="AY10" s="31">
        <f t="shared" si="0"/>
        <v>0</v>
      </c>
      <c r="AZ10" s="31">
        <f t="shared" si="1"/>
        <v>0</v>
      </c>
      <c r="BA10" s="31">
        <f t="shared" si="2"/>
        <v>0</v>
      </c>
      <c r="BB10" s="31">
        <f t="shared" si="3"/>
        <v>0</v>
      </c>
      <c r="BC10" s="31">
        <f t="shared" si="4"/>
        <v>0</v>
      </c>
      <c r="BD10" s="31">
        <f t="shared" si="5"/>
        <v>0</v>
      </c>
      <c r="BE10" s="31"/>
      <c r="BF10" s="49">
        <v>10070006</v>
      </c>
      <c r="BG10" s="49">
        <v>0</v>
      </c>
      <c r="BH10" s="49">
        <v>0</v>
      </c>
      <c r="BI10" s="49">
        <v>0</v>
      </c>
      <c r="BJ10" s="49">
        <v>0</v>
      </c>
      <c r="BK10" s="49">
        <v>0</v>
      </c>
      <c r="BL10" s="49">
        <v>0</v>
      </c>
    </row>
    <row r="11" spans="1:64" ht="15.6" x14ac:dyDescent="0.3">
      <c r="A11" s="34">
        <v>8028</v>
      </c>
      <c r="B11" s="32" t="s">
        <v>268</v>
      </c>
      <c r="C11" s="32" t="s">
        <v>62</v>
      </c>
      <c r="D11" s="32" t="s">
        <v>271</v>
      </c>
      <c r="E11" s="32" t="s">
        <v>264</v>
      </c>
      <c r="F11" s="32" t="s">
        <v>260</v>
      </c>
      <c r="G11" s="32" t="s">
        <v>207</v>
      </c>
      <c r="H11" s="32" t="s">
        <v>208</v>
      </c>
      <c r="I11" s="32" t="s">
        <v>208</v>
      </c>
      <c r="J11" s="32" t="s">
        <v>261</v>
      </c>
      <c r="K11" s="33">
        <v>44.69</v>
      </c>
      <c r="L11" s="33">
        <v>-106.10916666666667</v>
      </c>
      <c r="M11" s="33"/>
      <c r="N11" s="33"/>
      <c r="O11" s="34">
        <v>10090202</v>
      </c>
      <c r="P11" s="34"/>
      <c r="Q11" s="32" t="s">
        <v>209</v>
      </c>
      <c r="R11" s="34">
        <v>2002</v>
      </c>
      <c r="S11" s="34">
        <v>7.5</v>
      </c>
      <c r="T11" s="36">
        <v>1893.6666666666667</v>
      </c>
      <c r="U11" s="35">
        <v>2.882293252156266E-2</v>
      </c>
      <c r="V11" s="32" t="s">
        <v>265</v>
      </c>
      <c r="W11" s="32" t="s">
        <v>212</v>
      </c>
      <c r="X11" s="32">
        <v>0</v>
      </c>
      <c r="Y11" s="32">
        <v>0</v>
      </c>
      <c r="Z11" s="32">
        <v>0</v>
      </c>
      <c r="AA11" s="32">
        <v>0</v>
      </c>
      <c r="AB11" s="32">
        <v>0</v>
      </c>
      <c r="AC11" s="32">
        <v>0</v>
      </c>
      <c r="AD11" s="32">
        <v>0</v>
      </c>
      <c r="AE11" s="32">
        <v>0</v>
      </c>
      <c r="AF11" s="32">
        <v>0</v>
      </c>
      <c r="AG11" s="32">
        <v>0</v>
      </c>
      <c r="AH11" s="31">
        <v>0</v>
      </c>
      <c r="AI11" s="31">
        <v>0</v>
      </c>
      <c r="AJ11" s="31">
        <v>0</v>
      </c>
      <c r="AK11" s="31">
        <v>0</v>
      </c>
      <c r="AL11" s="31">
        <v>1</v>
      </c>
      <c r="AM11" s="31">
        <v>1</v>
      </c>
      <c r="AN11" s="31">
        <v>0</v>
      </c>
      <c r="AO11" s="31">
        <v>0</v>
      </c>
      <c r="AP11" s="31">
        <v>0</v>
      </c>
      <c r="AQ11" s="31">
        <v>0</v>
      </c>
      <c r="AR11" s="37">
        <v>1893.6666666666667</v>
      </c>
      <c r="AS11" s="37">
        <v>1893.6666666666667</v>
      </c>
      <c r="AT11" s="38">
        <v>0</v>
      </c>
      <c r="AU11" s="38">
        <v>0</v>
      </c>
      <c r="AV11" s="38">
        <v>0</v>
      </c>
      <c r="AW11" s="38">
        <v>0</v>
      </c>
      <c r="AX11" s="31"/>
      <c r="AY11" s="31">
        <f t="shared" si="0"/>
        <v>0</v>
      </c>
      <c r="AZ11" s="31">
        <f t="shared" si="1"/>
        <v>0</v>
      </c>
      <c r="BA11" s="31">
        <f t="shared" si="2"/>
        <v>0</v>
      </c>
      <c r="BB11" s="31">
        <f t="shared" si="3"/>
        <v>0</v>
      </c>
      <c r="BC11" s="31">
        <f t="shared" si="4"/>
        <v>0</v>
      </c>
      <c r="BD11" s="31">
        <f t="shared" si="5"/>
        <v>0</v>
      </c>
      <c r="BE11" s="31"/>
      <c r="BF11" s="49">
        <v>10080001</v>
      </c>
      <c r="BG11" s="49">
        <v>0</v>
      </c>
      <c r="BH11" s="49">
        <v>0</v>
      </c>
      <c r="BI11" s="49">
        <v>0</v>
      </c>
      <c r="BJ11" s="49">
        <v>0</v>
      </c>
      <c r="BK11" s="49">
        <v>0</v>
      </c>
      <c r="BL11" s="49">
        <v>0</v>
      </c>
    </row>
    <row r="12" spans="1:64" ht="15.6" x14ac:dyDescent="0.3">
      <c r="A12" s="34">
        <v>4151</v>
      </c>
      <c r="B12" s="32" t="s">
        <v>221</v>
      </c>
      <c r="C12" s="32" t="s">
        <v>62</v>
      </c>
      <c r="D12" s="32" t="s">
        <v>222</v>
      </c>
      <c r="E12" s="32" t="s">
        <v>211</v>
      </c>
      <c r="F12" s="32" t="s">
        <v>223</v>
      </c>
      <c r="G12" s="32" t="s">
        <v>224</v>
      </c>
      <c r="H12" s="32" t="s">
        <v>225</v>
      </c>
      <c r="I12" s="32" t="s">
        <v>208</v>
      </c>
      <c r="J12" s="32" t="s">
        <v>218</v>
      </c>
      <c r="K12" s="33">
        <v>43.970277777777781</v>
      </c>
      <c r="L12" s="33">
        <v>-104.41055555555556</v>
      </c>
      <c r="M12" s="33"/>
      <c r="N12" s="33"/>
      <c r="O12" s="34">
        <v>10120107</v>
      </c>
      <c r="P12" s="34"/>
      <c r="Q12" s="32" t="s">
        <v>209</v>
      </c>
      <c r="R12" s="34">
        <v>1948</v>
      </c>
      <c r="S12" s="34">
        <v>11.5</v>
      </c>
      <c r="T12" s="36">
        <v>80227</v>
      </c>
      <c r="U12" s="35">
        <v>0.79637681159420293</v>
      </c>
      <c r="V12" s="32" t="s">
        <v>219</v>
      </c>
      <c r="W12" s="32" t="s">
        <v>220</v>
      </c>
      <c r="X12" s="32">
        <v>0</v>
      </c>
      <c r="Y12" s="32">
        <v>0</v>
      </c>
      <c r="Z12" s="32">
        <v>80.628135</v>
      </c>
      <c r="AA12" s="32">
        <v>40.113500000000002</v>
      </c>
      <c r="AB12" s="32">
        <v>96.272400000000005</v>
      </c>
      <c r="AC12" s="32">
        <v>55.115949000000001</v>
      </c>
      <c r="AD12" s="32">
        <v>38.508960000000002</v>
      </c>
      <c r="AE12" s="32">
        <v>88.249700000000004</v>
      </c>
      <c r="AF12" s="32">
        <v>1005</v>
      </c>
      <c r="AG12" s="32">
        <v>687</v>
      </c>
      <c r="AH12" s="31">
        <v>0</v>
      </c>
      <c r="AI12" s="31">
        <v>120</v>
      </c>
      <c r="AJ12" s="31">
        <v>0</v>
      </c>
      <c r="AK12" s="31">
        <v>3</v>
      </c>
      <c r="AL12" s="31">
        <v>1</v>
      </c>
      <c r="AM12" s="31">
        <v>0.93</v>
      </c>
      <c r="AN12" s="31">
        <v>0</v>
      </c>
      <c r="AO12" s="31">
        <v>1380000</v>
      </c>
      <c r="AP12" s="31">
        <v>0</v>
      </c>
      <c r="AQ12" s="31">
        <v>34500</v>
      </c>
      <c r="AR12" s="37">
        <v>80227</v>
      </c>
      <c r="AS12" s="37">
        <v>74611.11</v>
      </c>
      <c r="AT12" s="38">
        <v>16.928968576875</v>
      </c>
      <c r="AU12" s="38">
        <v>0.83889834375000016</v>
      </c>
      <c r="AV12" s="38">
        <v>10.301671661250001</v>
      </c>
      <c r="AW12" s="38">
        <v>0.83889834375000016</v>
      </c>
      <c r="AX12" s="31"/>
      <c r="AY12" s="31">
        <f t="shared" ref="AY12:BD12" si="7">Z12*3.07</f>
        <v>247.52837445</v>
      </c>
      <c r="AZ12" s="31">
        <f t="shared" si="7"/>
        <v>123.148445</v>
      </c>
      <c r="BA12" s="31">
        <f t="shared" si="7"/>
        <v>295.55626799999999</v>
      </c>
      <c r="BB12" s="31">
        <f t="shared" si="7"/>
        <v>169.20596343</v>
      </c>
      <c r="BC12" s="31">
        <f t="shared" si="7"/>
        <v>118.2225072</v>
      </c>
      <c r="BD12" s="31">
        <f t="shared" si="7"/>
        <v>270.926579</v>
      </c>
      <c r="BE12" s="31"/>
      <c r="BF12" s="34">
        <v>10080002</v>
      </c>
      <c r="BG12" s="49">
        <f t="shared" ref="BG12:BL12" si="8">SUM(AY7:AY8)</f>
        <v>0</v>
      </c>
      <c r="BH12" s="49">
        <f t="shared" si="8"/>
        <v>0</v>
      </c>
      <c r="BI12" s="49">
        <f t="shared" si="8"/>
        <v>0</v>
      </c>
      <c r="BJ12" s="49">
        <f t="shared" si="8"/>
        <v>0</v>
      </c>
      <c r="BK12" s="49">
        <f t="shared" si="8"/>
        <v>0</v>
      </c>
      <c r="BL12" s="49">
        <f t="shared" si="8"/>
        <v>0</v>
      </c>
    </row>
    <row r="13" spans="1:64" ht="15.6" x14ac:dyDescent="0.3">
      <c r="A13" s="34">
        <v>4151</v>
      </c>
      <c r="B13" s="32" t="s">
        <v>221</v>
      </c>
      <c r="C13" s="32" t="s">
        <v>62</v>
      </c>
      <c r="D13" s="32" t="s">
        <v>226</v>
      </c>
      <c r="E13" s="32" t="s">
        <v>211</v>
      </c>
      <c r="F13" s="32" t="s">
        <v>223</v>
      </c>
      <c r="G13" s="32" t="s">
        <v>224</v>
      </c>
      <c r="H13" s="32" t="s">
        <v>225</v>
      </c>
      <c r="I13" s="32" t="s">
        <v>208</v>
      </c>
      <c r="J13" s="32" t="s">
        <v>218</v>
      </c>
      <c r="K13" s="33">
        <v>43.970277777777781</v>
      </c>
      <c r="L13" s="33">
        <v>-104.41055555555556</v>
      </c>
      <c r="M13" s="33"/>
      <c r="N13" s="33"/>
      <c r="O13" s="34">
        <v>10120107</v>
      </c>
      <c r="P13" s="34"/>
      <c r="Q13" s="32" t="s">
        <v>209</v>
      </c>
      <c r="R13" s="34">
        <v>1949</v>
      </c>
      <c r="S13" s="34">
        <v>11.5</v>
      </c>
      <c r="T13" s="36">
        <v>71190</v>
      </c>
      <c r="U13" s="35">
        <v>0.70667063728409762</v>
      </c>
      <c r="V13" s="32" t="s">
        <v>219</v>
      </c>
      <c r="W13" s="32" t="s">
        <v>220</v>
      </c>
      <c r="X13" s="32">
        <v>0</v>
      </c>
      <c r="Y13" s="32">
        <v>0</v>
      </c>
      <c r="Z13" s="32">
        <v>71.545950000000005</v>
      </c>
      <c r="AA13" s="32">
        <v>35.594999999999999</v>
      </c>
      <c r="AB13" s="32">
        <v>85.427999999999997</v>
      </c>
      <c r="AC13" s="32">
        <v>48.907530000000001</v>
      </c>
      <c r="AD13" s="32">
        <v>34.171199999999999</v>
      </c>
      <c r="AE13" s="32">
        <v>78.308999999999997</v>
      </c>
      <c r="AF13" s="32">
        <v>1005</v>
      </c>
      <c r="AG13" s="32">
        <v>687</v>
      </c>
      <c r="AH13" s="31">
        <v>0</v>
      </c>
      <c r="AI13" s="31">
        <v>120</v>
      </c>
      <c r="AJ13" s="31">
        <v>0</v>
      </c>
      <c r="AK13" s="31">
        <v>3</v>
      </c>
      <c r="AL13" s="31">
        <v>1</v>
      </c>
      <c r="AM13" s="31">
        <v>0.93</v>
      </c>
      <c r="AN13" s="31">
        <v>0</v>
      </c>
      <c r="AO13" s="31">
        <v>1380000</v>
      </c>
      <c r="AP13" s="31">
        <v>0</v>
      </c>
      <c r="AQ13" s="31">
        <v>34500</v>
      </c>
      <c r="AR13" s="37">
        <v>71190</v>
      </c>
      <c r="AS13" s="37">
        <v>66206.7</v>
      </c>
      <c r="AT13" s="38">
        <v>14.1074738140625</v>
      </c>
      <c r="AU13" s="38">
        <v>0.69908195312499999</v>
      </c>
      <c r="AV13" s="38">
        <v>8.584726384375001</v>
      </c>
      <c r="AW13" s="38">
        <v>0.69908195312499999</v>
      </c>
      <c r="AX13" s="31"/>
      <c r="AY13" s="31">
        <f t="shared" ref="AY13:AY47" si="9">Z13*3.07</f>
        <v>219.64606649999999</v>
      </c>
      <c r="AZ13" s="31">
        <f t="shared" ref="AZ13:BD18" si="10">AA13*3.07</f>
        <v>109.27664999999999</v>
      </c>
      <c r="BA13" s="31">
        <f t="shared" si="10"/>
        <v>262.26396</v>
      </c>
      <c r="BB13" s="31">
        <f t="shared" si="10"/>
        <v>150.1461171</v>
      </c>
      <c r="BC13" s="31">
        <f t="shared" si="10"/>
        <v>104.90558399999999</v>
      </c>
      <c r="BD13" s="31">
        <f t="shared" si="10"/>
        <v>240.40862999999999</v>
      </c>
      <c r="BE13" s="31"/>
      <c r="BF13" s="49">
        <v>10080003</v>
      </c>
      <c r="BG13" s="49">
        <v>0</v>
      </c>
      <c r="BH13" s="49">
        <v>0</v>
      </c>
      <c r="BI13" s="49">
        <v>0</v>
      </c>
      <c r="BJ13" s="49">
        <v>0</v>
      </c>
      <c r="BK13" s="49">
        <v>0</v>
      </c>
      <c r="BL13" s="49">
        <v>0</v>
      </c>
    </row>
    <row r="14" spans="1:64" ht="15.6" x14ac:dyDescent="0.3">
      <c r="A14" s="34">
        <v>4151</v>
      </c>
      <c r="B14" s="32" t="s">
        <v>221</v>
      </c>
      <c r="C14" s="32" t="s">
        <v>62</v>
      </c>
      <c r="D14" s="32" t="s">
        <v>227</v>
      </c>
      <c r="E14" s="32" t="s">
        <v>211</v>
      </c>
      <c r="F14" s="32" t="s">
        <v>223</v>
      </c>
      <c r="G14" s="32" t="s">
        <v>224</v>
      </c>
      <c r="H14" s="32" t="s">
        <v>225</v>
      </c>
      <c r="I14" s="32" t="s">
        <v>208</v>
      </c>
      <c r="J14" s="32" t="s">
        <v>218</v>
      </c>
      <c r="K14" s="33">
        <v>43.970277777777781</v>
      </c>
      <c r="L14" s="33">
        <v>-104.41055555555556</v>
      </c>
      <c r="M14" s="33"/>
      <c r="N14" s="33"/>
      <c r="O14" s="34">
        <v>10120107</v>
      </c>
      <c r="P14" s="34"/>
      <c r="Q14" s="32" t="s">
        <v>209</v>
      </c>
      <c r="R14" s="34">
        <v>1952</v>
      </c>
      <c r="S14" s="34">
        <v>11.5</v>
      </c>
      <c r="T14" s="36">
        <v>69909</v>
      </c>
      <c r="U14" s="35">
        <v>0.69395473496128646</v>
      </c>
      <c r="V14" s="32" t="s">
        <v>219</v>
      </c>
      <c r="W14" s="32" t="s">
        <v>220</v>
      </c>
      <c r="X14" s="32">
        <v>0</v>
      </c>
      <c r="Y14" s="32">
        <v>0</v>
      </c>
      <c r="Z14" s="32">
        <v>70.258544999999998</v>
      </c>
      <c r="AA14" s="32">
        <v>34.954500000000003</v>
      </c>
      <c r="AB14" s="32">
        <v>83.890799999999999</v>
      </c>
      <c r="AC14" s="32">
        <v>48.027482999999997</v>
      </c>
      <c r="AD14" s="32">
        <v>33.556319999999999</v>
      </c>
      <c r="AE14" s="32">
        <v>76.899900000000002</v>
      </c>
      <c r="AF14" s="32">
        <v>1005</v>
      </c>
      <c r="AG14" s="32">
        <v>687</v>
      </c>
      <c r="AH14" s="31">
        <v>0</v>
      </c>
      <c r="AI14" s="31">
        <v>120</v>
      </c>
      <c r="AJ14" s="31">
        <v>0</v>
      </c>
      <c r="AK14" s="31">
        <v>3</v>
      </c>
      <c r="AL14" s="31">
        <v>1</v>
      </c>
      <c r="AM14" s="31">
        <v>0.93</v>
      </c>
      <c r="AN14" s="31">
        <v>0</v>
      </c>
      <c r="AO14" s="31">
        <v>1380000</v>
      </c>
      <c r="AP14" s="31">
        <v>0</v>
      </c>
      <c r="AQ14" s="31">
        <v>34500</v>
      </c>
      <c r="AR14" s="37">
        <v>69909</v>
      </c>
      <c r="AS14" s="37">
        <v>65015.37</v>
      </c>
      <c r="AT14" s="38">
        <v>1.6928968576875001</v>
      </c>
      <c r="AU14" s="38">
        <v>8.3889834374999986E-2</v>
      </c>
      <c r="AV14" s="38">
        <v>1.030167166125</v>
      </c>
      <c r="AW14" s="38">
        <v>8.3889834374999986E-2</v>
      </c>
      <c r="AX14" s="31"/>
      <c r="AY14" s="31">
        <f t="shared" si="9"/>
        <v>215.69373314999999</v>
      </c>
      <c r="AZ14" s="31">
        <f t="shared" si="10"/>
        <v>107.310315</v>
      </c>
      <c r="BA14" s="31">
        <f t="shared" si="10"/>
        <v>257.54475600000001</v>
      </c>
      <c r="BB14" s="31">
        <f t="shared" si="10"/>
        <v>147.44437280999998</v>
      </c>
      <c r="BC14" s="31">
        <f t="shared" si="10"/>
        <v>103.0179024</v>
      </c>
      <c r="BD14" s="31">
        <f t="shared" si="10"/>
        <v>236.08269300000001</v>
      </c>
      <c r="BE14" s="31"/>
      <c r="BF14" s="49">
        <v>10080004</v>
      </c>
      <c r="BG14" s="49">
        <v>0</v>
      </c>
      <c r="BH14" s="49">
        <v>0</v>
      </c>
      <c r="BI14" s="49">
        <v>0</v>
      </c>
      <c r="BJ14" s="49">
        <v>0</v>
      </c>
      <c r="BK14" s="49">
        <v>0</v>
      </c>
      <c r="BL14" s="49">
        <v>0</v>
      </c>
    </row>
    <row r="15" spans="1:64" ht="15.6" x14ac:dyDescent="0.3">
      <c r="A15" s="34">
        <v>4150</v>
      </c>
      <c r="B15" s="32" t="s">
        <v>213</v>
      </c>
      <c r="C15" s="32" t="s">
        <v>62</v>
      </c>
      <c r="D15" s="32" t="s">
        <v>214</v>
      </c>
      <c r="E15" s="32" t="s">
        <v>215</v>
      </c>
      <c r="F15" s="32" t="s">
        <v>216</v>
      </c>
      <c r="G15" s="32" t="s">
        <v>207</v>
      </c>
      <c r="H15" s="32" t="s">
        <v>217</v>
      </c>
      <c r="I15" s="32" t="s">
        <v>208</v>
      </c>
      <c r="J15" s="32" t="s">
        <v>218</v>
      </c>
      <c r="K15" s="33">
        <v>44.287222222222219</v>
      </c>
      <c r="L15" s="33">
        <v>-105.38777777777779</v>
      </c>
      <c r="M15" s="33"/>
      <c r="N15" s="33"/>
      <c r="O15" s="34">
        <v>10120201</v>
      </c>
      <c r="P15" s="34"/>
      <c r="Q15" s="32" t="s">
        <v>209</v>
      </c>
      <c r="R15" s="34">
        <v>1969</v>
      </c>
      <c r="S15" s="34">
        <v>21.7</v>
      </c>
      <c r="T15" s="36">
        <v>139837</v>
      </c>
      <c r="U15" s="35">
        <v>0.73562801169959813</v>
      </c>
      <c r="V15" s="32" t="s">
        <v>219</v>
      </c>
      <c r="W15" s="32" t="s">
        <v>220</v>
      </c>
      <c r="X15" s="32">
        <v>0</v>
      </c>
      <c r="Y15" s="32">
        <v>0</v>
      </c>
      <c r="Z15" s="32">
        <v>0</v>
      </c>
      <c r="AA15" s="32">
        <v>0</v>
      </c>
      <c r="AB15" s="32">
        <v>0</v>
      </c>
      <c r="AC15" s="32">
        <v>0</v>
      </c>
      <c r="AD15" s="32">
        <v>0</v>
      </c>
      <c r="AE15" s="32">
        <v>0</v>
      </c>
      <c r="AF15" s="32">
        <v>0</v>
      </c>
      <c r="AG15" s="32">
        <v>0</v>
      </c>
      <c r="AH15" s="31">
        <v>0</v>
      </c>
      <c r="AI15" s="31">
        <v>0</v>
      </c>
      <c r="AJ15" s="31">
        <v>0</v>
      </c>
      <c r="AK15" s="31">
        <v>0</v>
      </c>
      <c r="AL15" s="31">
        <v>1</v>
      </c>
      <c r="AM15" s="31">
        <v>1</v>
      </c>
      <c r="AN15" s="31">
        <v>0</v>
      </c>
      <c r="AO15" s="31">
        <v>0</v>
      </c>
      <c r="AP15" s="31">
        <v>0</v>
      </c>
      <c r="AQ15" s="31">
        <v>0</v>
      </c>
      <c r="AR15" s="37">
        <v>139837</v>
      </c>
      <c r="AS15" s="37">
        <v>139837</v>
      </c>
      <c r="AT15" s="38">
        <v>0.69908195312499999</v>
      </c>
      <c r="AU15" s="38">
        <v>0.69908195312499999</v>
      </c>
      <c r="AV15" s="38">
        <v>0.69908195312499999</v>
      </c>
      <c r="AW15" s="38">
        <v>0.69908195312499999</v>
      </c>
      <c r="AX15" s="31"/>
      <c r="AY15" s="31">
        <f t="shared" si="9"/>
        <v>0</v>
      </c>
      <c r="AZ15" s="31">
        <f t="shared" si="10"/>
        <v>0</v>
      </c>
      <c r="BA15" s="31">
        <f t="shared" si="10"/>
        <v>0</v>
      </c>
      <c r="BB15" s="31">
        <f t="shared" si="10"/>
        <v>0</v>
      </c>
      <c r="BC15" s="31">
        <f t="shared" si="10"/>
        <v>0</v>
      </c>
      <c r="BD15" s="31">
        <f t="shared" si="10"/>
        <v>0</v>
      </c>
      <c r="BE15" s="31"/>
      <c r="BF15" s="49">
        <v>10080005</v>
      </c>
      <c r="BG15" s="49">
        <v>0</v>
      </c>
      <c r="BH15" s="49">
        <v>0</v>
      </c>
      <c r="BI15" s="49">
        <v>0</v>
      </c>
      <c r="BJ15" s="49">
        <v>0</v>
      </c>
      <c r="BK15" s="49">
        <v>0</v>
      </c>
      <c r="BL15" s="49">
        <v>0</v>
      </c>
    </row>
    <row r="16" spans="1:64" ht="15.6" x14ac:dyDescent="0.3">
      <c r="A16" s="34">
        <v>6101</v>
      </c>
      <c r="B16" s="32" t="s">
        <v>243</v>
      </c>
      <c r="C16" s="32" t="s">
        <v>62</v>
      </c>
      <c r="D16" s="32" t="s">
        <v>244</v>
      </c>
      <c r="E16" s="32" t="s">
        <v>211</v>
      </c>
      <c r="F16" s="32" t="s">
        <v>216</v>
      </c>
      <c r="G16" s="32" t="s">
        <v>207</v>
      </c>
      <c r="H16" s="32" t="s">
        <v>217</v>
      </c>
      <c r="I16" s="32" t="s">
        <v>208</v>
      </c>
      <c r="J16" s="32" t="s">
        <v>218</v>
      </c>
      <c r="K16" s="33">
        <v>44.288611111111109</v>
      </c>
      <c r="L16" s="33">
        <v>-105.38472222222222</v>
      </c>
      <c r="M16" s="33"/>
      <c r="N16" s="33"/>
      <c r="O16" s="34">
        <v>10120201</v>
      </c>
      <c r="P16" s="34"/>
      <c r="Q16" s="32" t="s">
        <v>209</v>
      </c>
      <c r="R16" s="34">
        <v>1978</v>
      </c>
      <c r="S16" s="34">
        <v>362</v>
      </c>
      <c r="T16" s="36">
        <v>2815922</v>
      </c>
      <c r="U16" s="35">
        <v>0.88798973233431722</v>
      </c>
      <c r="V16" s="32" t="s">
        <v>245</v>
      </c>
      <c r="W16" s="32" t="s">
        <v>246</v>
      </c>
      <c r="X16" s="32">
        <v>0</v>
      </c>
      <c r="Y16" s="32">
        <v>0</v>
      </c>
      <c r="Z16" s="32">
        <v>0</v>
      </c>
      <c r="AA16" s="32">
        <v>0</v>
      </c>
      <c r="AB16" s="32">
        <v>0</v>
      </c>
      <c r="AC16" s="32">
        <v>0</v>
      </c>
      <c r="AD16" s="32">
        <v>0</v>
      </c>
      <c r="AE16" s="32">
        <v>0</v>
      </c>
      <c r="AF16" s="32">
        <v>0</v>
      </c>
      <c r="AG16" s="32">
        <v>0</v>
      </c>
      <c r="AH16" s="31">
        <v>0</v>
      </c>
      <c r="AI16" s="31">
        <v>0</v>
      </c>
      <c r="AJ16" s="31">
        <v>0</v>
      </c>
      <c r="AK16" s="31">
        <v>0</v>
      </c>
      <c r="AL16" s="31">
        <v>1</v>
      </c>
      <c r="AM16" s="31">
        <v>1</v>
      </c>
      <c r="AN16" s="31">
        <v>0</v>
      </c>
      <c r="AO16" s="31">
        <v>0</v>
      </c>
      <c r="AP16" s="31">
        <v>0</v>
      </c>
      <c r="AQ16" s="31">
        <v>0</v>
      </c>
      <c r="AR16" s="37">
        <v>2815922</v>
      </c>
      <c r="AS16" s="37">
        <v>2815922</v>
      </c>
      <c r="AT16" s="38">
        <v>238.72239999999999</v>
      </c>
      <c r="AU16" s="38">
        <v>238.72239999999999</v>
      </c>
      <c r="AV16" s="38">
        <v>238.72239999999999</v>
      </c>
      <c r="AW16" s="38">
        <v>238.72239999999999</v>
      </c>
      <c r="AX16" s="31"/>
      <c r="AY16" s="31">
        <f t="shared" si="9"/>
        <v>0</v>
      </c>
      <c r="AZ16" s="31">
        <f t="shared" si="10"/>
        <v>0</v>
      </c>
      <c r="BA16" s="31">
        <f t="shared" si="10"/>
        <v>0</v>
      </c>
      <c r="BB16" s="31">
        <f t="shared" si="10"/>
        <v>0</v>
      </c>
      <c r="BC16" s="31">
        <f t="shared" si="10"/>
        <v>0</v>
      </c>
      <c r="BD16" s="31">
        <f t="shared" si="10"/>
        <v>0</v>
      </c>
      <c r="BE16" s="31"/>
      <c r="BF16" s="49">
        <v>10080006</v>
      </c>
      <c r="BG16" s="49">
        <v>0</v>
      </c>
      <c r="BH16" s="49">
        <v>0</v>
      </c>
      <c r="BI16" s="49">
        <v>0</v>
      </c>
      <c r="BJ16" s="49">
        <v>0</v>
      </c>
      <c r="BK16" s="49">
        <v>0</v>
      </c>
      <c r="BL16" s="49">
        <v>0</v>
      </c>
    </row>
    <row r="17" spans="1:64" ht="15.6" x14ac:dyDescent="0.3">
      <c r="A17" s="34">
        <v>7504</v>
      </c>
      <c r="B17" s="32" t="s">
        <v>257</v>
      </c>
      <c r="C17" s="32" t="s">
        <v>62</v>
      </c>
      <c r="D17" s="32" t="s">
        <v>258</v>
      </c>
      <c r="E17" s="32" t="s">
        <v>215</v>
      </c>
      <c r="F17" s="32" t="s">
        <v>216</v>
      </c>
      <c r="G17" s="32" t="s">
        <v>207</v>
      </c>
      <c r="H17" s="32" t="s">
        <v>217</v>
      </c>
      <c r="I17" s="32" t="s">
        <v>208</v>
      </c>
      <c r="J17" s="32" t="s">
        <v>218</v>
      </c>
      <c r="K17" s="33">
        <v>44.285555555555554</v>
      </c>
      <c r="L17" s="33">
        <v>-105.38333333333333</v>
      </c>
      <c r="M17" s="33"/>
      <c r="N17" s="33"/>
      <c r="O17" s="34">
        <v>10120201</v>
      </c>
      <c r="P17" s="34"/>
      <c r="Q17" s="32" t="s">
        <v>209</v>
      </c>
      <c r="R17" s="34">
        <v>1995</v>
      </c>
      <c r="S17" s="34">
        <v>80</v>
      </c>
      <c r="T17" s="36">
        <v>690576</v>
      </c>
      <c r="U17" s="35">
        <v>0.98541095890410957</v>
      </c>
      <c r="V17" s="32" t="s">
        <v>219</v>
      </c>
      <c r="W17" s="32" t="s">
        <v>220</v>
      </c>
      <c r="X17" s="32">
        <v>0</v>
      </c>
      <c r="Y17" s="32">
        <v>0</v>
      </c>
      <c r="Z17" s="32">
        <v>0</v>
      </c>
      <c r="AA17" s="32">
        <v>0</v>
      </c>
      <c r="AB17" s="32">
        <v>0</v>
      </c>
      <c r="AC17" s="32">
        <v>0</v>
      </c>
      <c r="AD17" s="32">
        <v>0</v>
      </c>
      <c r="AE17" s="32">
        <v>0</v>
      </c>
      <c r="AF17" s="32">
        <v>0</v>
      </c>
      <c r="AG17" s="32">
        <v>0</v>
      </c>
      <c r="AH17" s="31">
        <v>0</v>
      </c>
      <c r="AI17" s="31">
        <v>0</v>
      </c>
      <c r="AJ17" s="31">
        <v>0</v>
      </c>
      <c r="AK17" s="31">
        <v>0</v>
      </c>
      <c r="AL17" s="31">
        <v>1</v>
      </c>
      <c r="AM17" s="31">
        <v>1</v>
      </c>
      <c r="AN17" s="31">
        <v>0</v>
      </c>
      <c r="AO17" s="31">
        <v>0</v>
      </c>
      <c r="AP17" s="31">
        <v>0</v>
      </c>
      <c r="AQ17" s="31">
        <v>0</v>
      </c>
      <c r="AR17" s="37">
        <v>690576</v>
      </c>
      <c r="AS17" s="37">
        <v>690576</v>
      </c>
      <c r="AT17" s="38">
        <v>3.9779005524861879E-5</v>
      </c>
      <c r="AU17" s="38">
        <v>3.9779005524861879E-5</v>
      </c>
      <c r="AV17" s="38">
        <v>3.9779005524861879E-5</v>
      </c>
      <c r="AW17" s="38">
        <v>3.9779005524861879E-5</v>
      </c>
      <c r="AX17" s="31"/>
      <c r="AY17" s="31">
        <f t="shared" si="9"/>
        <v>0</v>
      </c>
      <c r="AZ17" s="31">
        <f t="shared" si="10"/>
        <v>0</v>
      </c>
      <c r="BA17" s="31">
        <f t="shared" si="10"/>
        <v>0</v>
      </c>
      <c r="BB17" s="31">
        <f t="shared" si="10"/>
        <v>0</v>
      </c>
      <c r="BC17" s="31">
        <f t="shared" si="10"/>
        <v>0</v>
      </c>
      <c r="BD17" s="31">
        <f t="shared" si="10"/>
        <v>0</v>
      </c>
      <c r="BE17" s="31"/>
      <c r="BF17" s="49">
        <v>10080007</v>
      </c>
      <c r="BG17" s="49">
        <v>0</v>
      </c>
      <c r="BH17" s="49">
        <v>0</v>
      </c>
      <c r="BI17" s="49">
        <v>0</v>
      </c>
      <c r="BJ17" s="49">
        <v>0</v>
      </c>
      <c r="BK17" s="49">
        <v>0</v>
      </c>
      <c r="BL17" s="49">
        <v>0</v>
      </c>
    </row>
    <row r="18" spans="1:64" ht="15.6" x14ac:dyDescent="0.3">
      <c r="A18" s="34">
        <v>7504</v>
      </c>
      <c r="B18" s="32" t="s">
        <v>257</v>
      </c>
      <c r="C18" s="32" t="s">
        <v>62</v>
      </c>
      <c r="D18" s="32" t="s">
        <v>259</v>
      </c>
      <c r="E18" s="32" t="s">
        <v>215</v>
      </c>
      <c r="F18" s="32" t="s">
        <v>260</v>
      </c>
      <c r="G18" s="32" t="s">
        <v>207</v>
      </c>
      <c r="H18" s="32" t="s">
        <v>208</v>
      </c>
      <c r="I18" s="32" t="s">
        <v>208</v>
      </c>
      <c r="J18" s="32" t="s">
        <v>261</v>
      </c>
      <c r="K18" s="33">
        <v>44.285555555555554</v>
      </c>
      <c r="L18" s="33">
        <v>-105.38333333333333</v>
      </c>
      <c r="M18" s="33"/>
      <c r="N18" s="33"/>
      <c r="O18" s="34">
        <v>10120201</v>
      </c>
      <c r="P18" s="34"/>
      <c r="Q18" s="32" t="s">
        <v>209</v>
      </c>
      <c r="R18" s="34">
        <v>2000</v>
      </c>
      <c r="S18" s="34">
        <v>40</v>
      </c>
      <c r="T18" s="36">
        <v>34782</v>
      </c>
      <c r="U18" s="35">
        <v>9.9263698630136982E-2</v>
      </c>
      <c r="V18" s="32" t="s">
        <v>219</v>
      </c>
      <c r="W18" s="32" t="s">
        <v>220</v>
      </c>
      <c r="X18" s="32">
        <v>0</v>
      </c>
      <c r="Y18" s="32">
        <v>0</v>
      </c>
      <c r="Z18" s="32">
        <v>0</v>
      </c>
      <c r="AA18" s="32">
        <v>0</v>
      </c>
      <c r="AB18" s="32">
        <v>0</v>
      </c>
      <c r="AC18" s="32">
        <v>0</v>
      </c>
      <c r="AD18" s="32">
        <v>0</v>
      </c>
      <c r="AE18" s="32">
        <v>0</v>
      </c>
      <c r="AF18" s="32">
        <v>0</v>
      </c>
      <c r="AG18" s="32">
        <v>0</v>
      </c>
      <c r="AH18" s="31">
        <v>0</v>
      </c>
      <c r="AI18" s="31">
        <v>0</v>
      </c>
      <c r="AJ18" s="31">
        <v>0</v>
      </c>
      <c r="AK18" s="31">
        <v>0</v>
      </c>
      <c r="AL18" s="31">
        <v>1</v>
      </c>
      <c r="AM18" s="31">
        <v>1</v>
      </c>
      <c r="AN18" s="31">
        <v>0</v>
      </c>
      <c r="AO18" s="31">
        <v>0</v>
      </c>
      <c r="AP18" s="31">
        <v>0</v>
      </c>
      <c r="AQ18" s="31">
        <v>0</v>
      </c>
      <c r="AR18" s="37">
        <v>34782</v>
      </c>
      <c r="AS18" s="37">
        <v>34782</v>
      </c>
      <c r="AT18" s="38">
        <v>0</v>
      </c>
      <c r="AU18" s="38">
        <v>0</v>
      </c>
      <c r="AV18" s="38">
        <v>0</v>
      </c>
      <c r="AW18" s="38">
        <v>0</v>
      </c>
      <c r="AX18" s="31"/>
      <c r="AY18" s="31">
        <f t="shared" si="9"/>
        <v>0</v>
      </c>
      <c r="AZ18" s="31">
        <f t="shared" si="10"/>
        <v>0</v>
      </c>
      <c r="BA18" s="31">
        <f t="shared" si="10"/>
        <v>0</v>
      </c>
      <c r="BB18" s="31">
        <f t="shared" si="10"/>
        <v>0</v>
      </c>
      <c r="BC18" s="31">
        <f t="shared" si="10"/>
        <v>0</v>
      </c>
      <c r="BD18" s="31">
        <f t="shared" si="10"/>
        <v>0</v>
      </c>
      <c r="BE18" s="31"/>
      <c r="BF18" s="49">
        <v>10080008</v>
      </c>
      <c r="BG18" s="49">
        <v>0</v>
      </c>
      <c r="BH18" s="49">
        <v>0</v>
      </c>
      <c r="BI18" s="49">
        <v>0</v>
      </c>
      <c r="BJ18" s="49">
        <v>0</v>
      </c>
      <c r="BK18" s="49">
        <v>0</v>
      </c>
      <c r="BL18" s="49">
        <v>0</v>
      </c>
    </row>
    <row r="19" spans="1:64" ht="15.6" x14ac:dyDescent="0.3">
      <c r="A19" s="34">
        <v>8026</v>
      </c>
      <c r="B19" s="32" t="s">
        <v>262</v>
      </c>
      <c r="C19" s="32" t="s">
        <v>62</v>
      </c>
      <c r="D19" s="32" t="s">
        <v>263</v>
      </c>
      <c r="E19" s="32" t="s">
        <v>264</v>
      </c>
      <c r="F19" s="32" t="s">
        <v>260</v>
      </c>
      <c r="G19" s="32" t="s">
        <v>207</v>
      </c>
      <c r="H19" s="32" t="s">
        <v>208</v>
      </c>
      <c r="I19" s="32" t="s">
        <v>208</v>
      </c>
      <c r="J19" s="32" t="s">
        <v>261</v>
      </c>
      <c r="K19" s="33">
        <v>43.829444444444448</v>
      </c>
      <c r="L19" s="33">
        <v>-105.53222222222222</v>
      </c>
      <c r="M19" s="33"/>
      <c r="N19" s="33"/>
      <c r="O19" s="34">
        <v>10120201</v>
      </c>
      <c r="P19" s="34"/>
      <c r="Q19" s="32" t="s">
        <v>209</v>
      </c>
      <c r="R19" s="34">
        <v>2002</v>
      </c>
      <c r="S19" s="34">
        <v>7.5</v>
      </c>
      <c r="T19" s="36">
        <v>3616</v>
      </c>
      <c r="U19" s="35">
        <v>5.5038051750380519E-2</v>
      </c>
      <c r="V19" s="32" t="s">
        <v>265</v>
      </c>
      <c r="W19" s="32" t="s">
        <v>212</v>
      </c>
      <c r="X19" s="32">
        <v>0</v>
      </c>
      <c r="Y19" s="32">
        <v>0</v>
      </c>
      <c r="Z19" s="32">
        <v>0</v>
      </c>
      <c r="AA19" s="32">
        <v>0</v>
      </c>
      <c r="AB19" s="32">
        <v>0</v>
      </c>
      <c r="AC19" s="32">
        <v>0</v>
      </c>
      <c r="AD19" s="32">
        <v>0</v>
      </c>
      <c r="AE19" s="32">
        <v>0</v>
      </c>
      <c r="AF19" s="32">
        <v>0</v>
      </c>
      <c r="AG19" s="32">
        <v>0</v>
      </c>
      <c r="AH19" s="31">
        <v>0</v>
      </c>
      <c r="AI19" s="31">
        <v>0</v>
      </c>
      <c r="AJ19" s="31">
        <v>0</v>
      </c>
      <c r="AK19" s="31">
        <v>0</v>
      </c>
      <c r="AL19" s="31">
        <v>1</v>
      </c>
      <c r="AM19" s="31">
        <v>1</v>
      </c>
      <c r="AN19" s="31">
        <v>0</v>
      </c>
      <c r="AO19" s="31">
        <v>0</v>
      </c>
      <c r="AP19" s="31">
        <v>0</v>
      </c>
      <c r="AQ19" s="31">
        <v>0</v>
      </c>
      <c r="AR19" s="37">
        <v>3616</v>
      </c>
      <c r="AS19" s="37">
        <v>3616</v>
      </c>
      <c r="AT19" s="38">
        <v>0</v>
      </c>
      <c r="AU19" s="38">
        <v>0</v>
      </c>
      <c r="AV19" s="38">
        <v>0</v>
      </c>
      <c r="AW19" s="38">
        <v>0</v>
      </c>
      <c r="AX19" s="31"/>
      <c r="AY19" s="31">
        <f t="shared" si="9"/>
        <v>0</v>
      </c>
      <c r="AZ19" s="31">
        <f t="shared" ref="AZ19:AZ47" si="11">AA19*3.07</f>
        <v>0</v>
      </c>
      <c r="BA19" s="31">
        <f t="shared" ref="BA19:BA47" si="12">AB19*3.07</f>
        <v>0</v>
      </c>
      <c r="BB19" s="31">
        <f t="shared" ref="BB19:BB47" si="13">AC19*3.07</f>
        <v>0</v>
      </c>
      <c r="BC19" s="31">
        <f t="shared" ref="BC19:BC47" si="14">AD19*3.07</f>
        <v>0</v>
      </c>
      <c r="BD19" s="31">
        <f t="shared" ref="BD19:BD47" si="15">AE19*3.07</f>
        <v>0</v>
      </c>
      <c r="BE19" s="31"/>
      <c r="BF19" s="49">
        <v>10080009</v>
      </c>
      <c r="BG19" s="49">
        <v>0</v>
      </c>
      <c r="BH19" s="49">
        <v>0</v>
      </c>
      <c r="BI19" s="49">
        <v>0</v>
      </c>
      <c r="BJ19" s="49">
        <v>0</v>
      </c>
      <c r="BK19" s="49">
        <v>0</v>
      </c>
      <c r="BL19" s="49">
        <v>0</v>
      </c>
    </row>
    <row r="20" spans="1:64" ht="15.6" x14ac:dyDescent="0.3">
      <c r="A20" s="34">
        <v>8026</v>
      </c>
      <c r="B20" s="32" t="s">
        <v>262</v>
      </c>
      <c r="C20" s="32" t="s">
        <v>62</v>
      </c>
      <c r="D20" s="32" t="s">
        <v>266</v>
      </c>
      <c r="E20" s="32" t="s">
        <v>264</v>
      </c>
      <c r="F20" s="32" t="s">
        <v>260</v>
      </c>
      <c r="G20" s="32" t="s">
        <v>207</v>
      </c>
      <c r="H20" s="32" t="s">
        <v>208</v>
      </c>
      <c r="I20" s="32" t="s">
        <v>208</v>
      </c>
      <c r="J20" s="32" t="s">
        <v>261</v>
      </c>
      <c r="K20" s="33">
        <v>43.829444444444448</v>
      </c>
      <c r="L20" s="33">
        <v>-105.53222222222222</v>
      </c>
      <c r="M20" s="33"/>
      <c r="N20" s="33"/>
      <c r="O20" s="34">
        <v>10120201</v>
      </c>
      <c r="P20" s="34"/>
      <c r="Q20" s="32" t="s">
        <v>209</v>
      </c>
      <c r="R20" s="34">
        <v>2002</v>
      </c>
      <c r="S20" s="34">
        <v>7.5</v>
      </c>
      <c r="T20" s="36">
        <v>3616</v>
      </c>
      <c r="U20" s="35">
        <v>5.5038051750380519E-2</v>
      </c>
      <c r="V20" s="32" t="s">
        <v>265</v>
      </c>
      <c r="W20" s="32" t="s">
        <v>212</v>
      </c>
      <c r="X20" s="32">
        <v>0</v>
      </c>
      <c r="Y20" s="32">
        <v>0</v>
      </c>
      <c r="Z20" s="32">
        <v>0</v>
      </c>
      <c r="AA20" s="32">
        <v>0</v>
      </c>
      <c r="AB20" s="32">
        <v>0</v>
      </c>
      <c r="AC20" s="32">
        <v>0</v>
      </c>
      <c r="AD20" s="32">
        <v>0</v>
      </c>
      <c r="AE20" s="32">
        <v>0</v>
      </c>
      <c r="AF20" s="32">
        <v>0</v>
      </c>
      <c r="AG20" s="32">
        <v>0</v>
      </c>
      <c r="AH20" s="31">
        <v>0</v>
      </c>
      <c r="AI20" s="31">
        <v>0</v>
      </c>
      <c r="AJ20" s="31">
        <v>0</v>
      </c>
      <c r="AK20" s="31">
        <v>0</v>
      </c>
      <c r="AL20" s="31">
        <v>1</v>
      </c>
      <c r="AM20" s="31">
        <v>1</v>
      </c>
      <c r="AN20" s="31">
        <v>0</v>
      </c>
      <c r="AO20" s="31">
        <v>0</v>
      </c>
      <c r="AP20" s="31">
        <v>0</v>
      </c>
      <c r="AQ20" s="31">
        <v>0</v>
      </c>
      <c r="AR20" s="37">
        <v>3616</v>
      </c>
      <c r="AS20" s="37">
        <v>3616</v>
      </c>
      <c r="AT20" s="38">
        <v>0</v>
      </c>
      <c r="AU20" s="38">
        <v>0</v>
      </c>
      <c r="AV20" s="38">
        <v>0</v>
      </c>
      <c r="AW20" s="38">
        <v>0</v>
      </c>
      <c r="AX20" s="31"/>
      <c r="AY20" s="31">
        <f t="shared" si="9"/>
        <v>0</v>
      </c>
      <c r="AZ20" s="31">
        <f t="shared" si="11"/>
        <v>0</v>
      </c>
      <c r="BA20" s="31">
        <f t="shared" si="12"/>
        <v>0</v>
      </c>
      <c r="BB20" s="31">
        <f t="shared" si="13"/>
        <v>0</v>
      </c>
      <c r="BC20" s="31">
        <f t="shared" si="14"/>
        <v>0</v>
      </c>
      <c r="BD20" s="31">
        <f t="shared" si="15"/>
        <v>0</v>
      </c>
      <c r="BE20" s="31"/>
      <c r="BF20" s="49">
        <v>10080010</v>
      </c>
      <c r="BG20" s="49">
        <v>0</v>
      </c>
      <c r="BH20" s="49">
        <v>0</v>
      </c>
      <c r="BI20" s="49">
        <v>0</v>
      </c>
      <c r="BJ20" s="49">
        <v>0</v>
      </c>
      <c r="BK20" s="49">
        <v>0</v>
      </c>
      <c r="BL20" s="49">
        <v>0</v>
      </c>
    </row>
    <row r="21" spans="1:64" ht="15.6" x14ac:dyDescent="0.3">
      <c r="A21" s="34">
        <v>8026</v>
      </c>
      <c r="B21" s="32" t="s">
        <v>262</v>
      </c>
      <c r="C21" s="32" t="s">
        <v>62</v>
      </c>
      <c r="D21" s="32" t="s">
        <v>267</v>
      </c>
      <c r="E21" s="32" t="s">
        <v>264</v>
      </c>
      <c r="F21" s="32" t="s">
        <v>260</v>
      </c>
      <c r="G21" s="32" t="s">
        <v>207</v>
      </c>
      <c r="H21" s="32" t="s">
        <v>208</v>
      </c>
      <c r="I21" s="32" t="s">
        <v>208</v>
      </c>
      <c r="J21" s="32" t="s">
        <v>261</v>
      </c>
      <c r="K21" s="33">
        <v>43.829444444444448</v>
      </c>
      <c r="L21" s="33">
        <v>-105.53222222222222</v>
      </c>
      <c r="M21" s="33"/>
      <c r="N21" s="33"/>
      <c r="O21" s="34">
        <v>10120201</v>
      </c>
      <c r="P21" s="34"/>
      <c r="Q21" s="32" t="s">
        <v>209</v>
      </c>
      <c r="R21" s="34">
        <v>2002</v>
      </c>
      <c r="S21" s="34">
        <v>7.5</v>
      </c>
      <c r="T21" s="36">
        <v>3616</v>
      </c>
      <c r="U21" s="35">
        <v>5.5038051750380519E-2</v>
      </c>
      <c r="V21" s="32" t="s">
        <v>265</v>
      </c>
      <c r="W21" s="32" t="s">
        <v>212</v>
      </c>
      <c r="X21" s="32">
        <v>0</v>
      </c>
      <c r="Y21" s="32">
        <v>0</v>
      </c>
      <c r="Z21" s="32">
        <v>0</v>
      </c>
      <c r="AA21" s="32">
        <v>0</v>
      </c>
      <c r="AB21" s="32">
        <v>0</v>
      </c>
      <c r="AC21" s="32">
        <v>0</v>
      </c>
      <c r="AD21" s="32">
        <v>0</v>
      </c>
      <c r="AE21" s="32">
        <v>0</v>
      </c>
      <c r="AF21" s="32">
        <v>0</v>
      </c>
      <c r="AG21" s="32">
        <v>0</v>
      </c>
      <c r="AH21" s="31">
        <v>0</v>
      </c>
      <c r="AI21" s="31">
        <v>0</v>
      </c>
      <c r="AJ21" s="31">
        <v>0</v>
      </c>
      <c r="AK21" s="31">
        <v>0</v>
      </c>
      <c r="AL21" s="31">
        <v>1</v>
      </c>
      <c r="AM21" s="31">
        <v>1</v>
      </c>
      <c r="AN21" s="31">
        <v>0</v>
      </c>
      <c r="AO21" s="31">
        <v>0</v>
      </c>
      <c r="AP21" s="31">
        <v>0</v>
      </c>
      <c r="AQ21" s="31">
        <v>0</v>
      </c>
      <c r="AR21" s="37">
        <v>3616</v>
      </c>
      <c r="AS21" s="37">
        <v>3616</v>
      </c>
      <c r="AT21" s="38">
        <v>0</v>
      </c>
      <c r="AU21" s="38">
        <v>0</v>
      </c>
      <c r="AV21" s="38">
        <v>0</v>
      </c>
      <c r="AW21" s="38">
        <v>0</v>
      </c>
      <c r="AX21" s="31"/>
      <c r="AY21" s="31">
        <f t="shared" si="9"/>
        <v>0</v>
      </c>
      <c r="AZ21" s="31">
        <f t="shared" si="11"/>
        <v>0</v>
      </c>
      <c r="BA21" s="31">
        <f t="shared" si="12"/>
        <v>0</v>
      </c>
      <c r="BB21" s="31">
        <f t="shared" si="13"/>
        <v>0</v>
      </c>
      <c r="BC21" s="31">
        <f t="shared" si="14"/>
        <v>0</v>
      </c>
      <c r="BD21" s="31">
        <f t="shared" si="15"/>
        <v>0</v>
      </c>
      <c r="BE21" s="31"/>
      <c r="BF21" s="49">
        <v>10080011</v>
      </c>
      <c r="BG21" s="49">
        <v>0</v>
      </c>
      <c r="BH21" s="49">
        <v>0</v>
      </c>
      <c r="BI21" s="49">
        <v>0</v>
      </c>
      <c r="BJ21" s="49">
        <v>0</v>
      </c>
      <c r="BK21" s="49">
        <v>0</v>
      </c>
      <c r="BL21" s="49">
        <v>0</v>
      </c>
    </row>
    <row r="22" spans="1:64" ht="15.6" x14ac:dyDescent="0.3">
      <c r="A22" s="34">
        <v>8030</v>
      </c>
      <c r="B22" s="32" t="s">
        <v>272</v>
      </c>
      <c r="C22" s="32" t="s">
        <v>62</v>
      </c>
      <c r="D22" s="32" t="s">
        <v>273</v>
      </c>
      <c r="E22" s="32" t="s">
        <v>264</v>
      </c>
      <c r="F22" s="32" t="s">
        <v>260</v>
      </c>
      <c r="G22" s="32" t="s">
        <v>207</v>
      </c>
      <c r="H22" s="32" t="s">
        <v>208</v>
      </c>
      <c r="I22" s="32" t="s">
        <v>208</v>
      </c>
      <c r="J22" s="32" t="s">
        <v>261</v>
      </c>
      <c r="K22" s="33">
        <v>43.721944444444446</v>
      </c>
      <c r="L22" s="33">
        <v>-105.76888888888888</v>
      </c>
      <c r="M22" s="33"/>
      <c r="N22" s="33"/>
      <c r="O22" s="34">
        <v>10120201</v>
      </c>
      <c r="P22" s="34"/>
      <c r="Q22" s="32" t="s">
        <v>209</v>
      </c>
      <c r="R22" s="34">
        <v>2002</v>
      </c>
      <c r="S22" s="34">
        <v>7.5</v>
      </c>
      <c r="T22" s="36">
        <v>4259</v>
      </c>
      <c r="U22" s="35">
        <v>6.4824961948249618E-2</v>
      </c>
      <c r="V22" s="32" t="s">
        <v>265</v>
      </c>
      <c r="W22" s="32" t="s">
        <v>212</v>
      </c>
      <c r="X22" s="32">
        <v>0</v>
      </c>
      <c r="Y22" s="32">
        <v>0</v>
      </c>
      <c r="Z22" s="32">
        <v>0</v>
      </c>
      <c r="AA22" s="32">
        <v>0</v>
      </c>
      <c r="AB22" s="32">
        <v>0</v>
      </c>
      <c r="AC22" s="32">
        <v>0</v>
      </c>
      <c r="AD22" s="32">
        <v>0</v>
      </c>
      <c r="AE22" s="32">
        <v>0</v>
      </c>
      <c r="AF22" s="32">
        <v>0</v>
      </c>
      <c r="AG22" s="32">
        <v>0</v>
      </c>
      <c r="AH22" s="31">
        <v>0</v>
      </c>
      <c r="AI22" s="31">
        <v>0</v>
      </c>
      <c r="AJ22" s="31">
        <v>0</v>
      </c>
      <c r="AK22" s="31">
        <v>0</v>
      </c>
      <c r="AL22" s="31">
        <v>1</v>
      </c>
      <c r="AM22" s="31">
        <v>1</v>
      </c>
      <c r="AN22" s="31">
        <v>0</v>
      </c>
      <c r="AO22" s="31">
        <v>0</v>
      </c>
      <c r="AP22" s="31">
        <v>0</v>
      </c>
      <c r="AQ22" s="31">
        <v>0</v>
      </c>
      <c r="AR22" s="37">
        <v>4259</v>
      </c>
      <c r="AS22" s="37">
        <v>4259</v>
      </c>
      <c r="AT22" s="38">
        <v>0</v>
      </c>
      <c r="AU22" s="38">
        <v>0</v>
      </c>
      <c r="AV22" s="38">
        <v>0</v>
      </c>
      <c r="AW22" s="38">
        <v>0</v>
      </c>
      <c r="AX22" s="31"/>
      <c r="AY22" s="31">
        <f t="shared" si="9"/>
        <v>0</v>
      </c>
      <c r="AZ22" s="31">
        <f t="shared" si="11"/>
        <v>0</v>
      </c>
      <c r="BA22" s="31">
        <f t="shared" si="12"/>
        <v>0</v>
      </c>
      <c r="BB22" s="31">
        <f t="shared" si="13"/>
        <v>0</v>
      </c>
      <c r="BC22" s="31">
        <f t="shared" si="14"/>
        <v>0</v>
      </c>
      <c r="BD22" s="31">
        <f t="shared" si="15"/>
        <v>0</v>
      </c>
      <c r="BE22" s="31"/>
      <c r="BF22" s="49">
        <v>10080012</v>
      </c>
      <c r="BG22" s="49">
        <v>0</v>
      </c>
      <c r="BH22" s="49">
        <v>0</v>
      </c>
      <c r="BI22" s="49">
        <v>0</v>
      </c>
      <c r="BJ22" s="49">
        <v>0</v>
      </c>
      <c r="BK22" s="49">
        <v>0</v>
      </c>
      <c r="BL22" s="49">
        <v>0</v>
      </c>
    </row>
    <row r="23" spans="1:64" ht="15.6" x14ac:dyDescent="0.3">
      <c r="A23" s="34">
        <v>8030</v>
      </c>
      <c r="B23" s="32" t="s">
        <v>272</v>
      </c>
      <c r="C23" s="32" t="s">
        <v>62</v>
      </c>
      <c r="D23" s="32" t="s">
        <v>274</v>
      </c>
      <c r="E23" s="32" t="s">
        <v>264</v>
      </c>
      <c r="F23" s="32" t="s">
        <v>260</v>
      </c>
      <c r="G23" s="32" t="s">
        <v>207</v>
      </c>
      <c r="H23" s="32" t="s">
        <v>208</v>
      </c>
      <c r="I23" s="32" t="s">
        <v>208</v>
      </c>
      <c r="J23" s="32" t="s">
        <v>261</v>
      </c>
      <c r="K23" s="33">
        <v>43.721944444444446</v>
      </c>
      <c r="L23" s="33">
        <v>-105.76888888888888</v>
      </c>
      <c r="M23" s="33"/>
      <c r="N23" s="33"/>
      <c r="O23" s="34">
        <v>10120201</v>
      </c>
      <c r="P23" s="34"/>
      <c r="Q23" s="32" t="s">
        <v>209</v>
      </c>
      <c r="R23" s="34">
        <v>2002</v>
      </c>
      <c r="S23" s="34">
        <v>7.5</v>
      </c>
      <c r="T23" s="36">
        <v>4259</v>
      </c>
      <c r="U23" s="35">
        <v>6.4824961948249618E-2</v>
      </c>
      <c r="V23" s="32" t="s">
        <v>265</v>
      </c>
      <c r="W23" s="32" t="s">
        <v>212</v>
      </c>
      <c r="X23" s="32">
        <v>0</v>
      </c>
      <c r="Y23" s="32">
        <v>0</v>
      </c>
      <c r="Z23" s="32">
        <v>0</v>
      </c>
      <c r="AA23" s="32">
        <v>0</v>
      </c>
      <c r="AB23" s="32">
        <v>0</v>
      </c>
      <c r="AC23" s="32">
        <v>0</v>
      </c>
      <c r="AD23" s="32">
        <v>0</v>
      </c>
      <c r="AE23" s="32">
        <v>0</v>
      </c>
      <c r="AF23" s="32">
        <v>0</v>
      </c>
      <c r="AG23" s="32">
        <v>0</v>
      </c>
      <c r="AH23" s="31">
        <v>0</v>
      </c>
      <c r="AI23" s="31">
        <v>0</v>
      </c>
      <c r="AJ23" s="31">
        <v>0</v>
      </c>
      <c r="AK23" s="31">
        <v>0</v>
      </c>
      <c r="AL23" s="31">
        <v>1</v>
      </c>
      <c r="AM23" s="31">
        <v>1</v>
      </c>
      <c r="AN23" s="31">
        <v>0</v>
      </c>
      <c r="AO23" s="31">
        <v>0</v>
      </c>
      <c r="AP23" s="31">
        <v>0</v>
      </c>
      <c r="AQ23" s="31">
        <v>0</v>
      </c>
      <c r="AR23" s="37">
        <v>4259</v>
      </c>
      <c r="AS23" s="37">
        <v>4259</v>
      </c>
      <c r="AT23" s="38">
        <v>0</v>
      </c>
      <c r="AU23" s="38">
        <v>0</v>
      </c>
      <c r="AV23" s="38">
        <v>0</v>
      </c>
      <c r="AW23" s="38">
        <v>0</v>
      </c>
      <c r="AX23" s="31"/>
      <c r="AY23" s="31">
        <f t="shared" si="9"/>
        <v>0</v>
      </c>
      <c r="AZ23" s="31">
        <f t="shared" si="11"/>
        <v>0</v>
      </c>
      <c r="BA23" s="31">
        <f t="shared" si="12"/>
        <v>0</v>
      </c>
      <c r="BB23" s="31">
        <f t="shared" si="13"/>
        <v>0</v>
      </c>
      <c r="BC23" s="31">
        <f t="shared" si="14"/>
        <v>0</v>
      </c>
      <c r="BD23" s="31">
        <f t="shared" si="15"/>
        <v>0</v>
      </c>
      <c r="BE23" s="31"/>
      <c r="BF23" s="49">
        <v>10080013</v>
      </c>
      <c r="BG23" s="49">
        <v>0</v>
      </c>
      <c r="BH23" s="49">
        <v>0</v>
      </c>
      <c r="BI23" s="49">
        <v>0</v>
      </c>
      <c r="BJ23" s="49">
        <v>0</v>
      </c>
      <c r="BK23" s="49">
        <v>0</v>
      </c>
      <c r="BL23" s="49">
        <v>0</v>
      </c>
    </row>
    <row r="24" spans="1:64" ht="15.6" x14ac:dyDescent="0.3">
      <c r="A24" s="34">
        <v>8030</v>
      </c>
      <c r="B24" s="32" t="s">
        <v>272</v>
      </c>
      <c r="C24" s="32" t="s">
        <v>62</v>
      </c>
      <c r="D24" s="32" t="s">
        <v>275</v>
      </c>
      <c r="E24" s="32" t="s">
        <v>264</v>
      </c>
      <c r="F24" s="32" t="s">
        <v>260</v>
      </c>
      <c r="G24" s="32" t="s">
        <v>207</v>
      </c>
      <c r="H24" s="32" t="s">
        <v>208</v>
      </c>
      <c r="I24" s="32" t="s">
        <v>208</v>
      </c>
      <c r="J24" s="32" t="s">
        <v>261</v>
      </c>
      <c r="K24" s="33">
        <v>43.721944444444446</v>
      </c>
      <c r="L24" s="33">
        <v>-105.76888888888888</v>
      </c>
      <c r="M24" s="33"/>
      <c r="N24" s="33"/>
      <c r="O24" s="34">
        <v>10120201</v>
      </c>
      <c r="P24" s="34"/>
      <c r="Q24" s="32" t="s">
        <v>209</v>
      </c>
      <c r="R24" s="34">
        <v>2002</v>
      </c>
      <c r="S24" s="34">
        <v>7.5</v>
      </c>
      <c r="T24" s="36">
        <v>4259</v>
      </c>
      <c r="U24" s="35">
        <v>6.4824961948249618E-2</v>
      </c>
      <c r="V24" s="32" t="s">
        <v>265</v>
      </c>
      <c r="W24" s="32" t="s">
        <v>212</v>
      </c>
      <c r="X24" s="32">
        <v>0</v>
      </c>
      <c r="Y24" s="32">
        <v>0</v>
      </c>
      <c r="Z24" s="32">
        <v>0</v>
      </c>
      <c r="AA24" s="32">
        <v>0</v>
      </c>
      <c r="AB24" s="32">
        <v>0</v>
      </c>
      <c r="AC24" s="32">
        <v>0</v>
      </c>
      <c r="AD24" s="32">
        <v>0</v>
      </c>
      <c r="AE24" s="32">
        <v>0</v>
      </c>
      <c r="AF24" s="32">
        <v>0</v>
      </c>
      <c r="AG24" s="32">
        <v>0</v>
      </c>
      <c r="AH24" s="31">
        <v>0</v>
      </c>
      <c r="AI24" s="31">
        <v>0</v>
      </c>
      <c r="AJ24" s="31">
        <v>0</v>
      </c>
      <c r="AK24" s="31">
        <v>0</v>
      </c>
      <c r="AL24" s="31">
        <v>1</v>
      </c>
      <c r="AM24" s="31">
        <v>1</v>
      </c>
      <c r="AN24" s="31">
        <v>0</v>
      </c>
      <c r="AO24" s="31">
        <v>0</v>
      </c>
      <c r="AP24" s="31">
        <v>0</v>
      </c>
      <c r="AQ24" s="31">
        <v>0</v>
      </c>
      <c r="AR24" s="37">
        <v>4259</v>
      </c>
      <c r="AS24" s="37">
        <v>4259</v>
      </c>
      <c r="AT24" s="38">
        <v>0</v>
      </c>
      <c r="AU24" s="38">
        <v>0</v>
      </c>
      <c r="AV24" s="38">
        <v>0</v>
      </c>
      <c r="AW24" s="38">
        <v>0</v>
      </c>
      <c r="AX24" s="31"/>
      <c r="AY24" s="31">
        <f t="shared" si="9"/>
        <v>0</v>
      </c>
      <c r="AZ24" s="31">
        <f t="shared" si="11"/>
        <v>0</v>
      </c>
      <c r="BA24" s="31">
        <f t="shared" si="12"/>
        <v>0</v>
      </c>
      <c r="BB24" s="31">
        <f t="shared" si="13"/>
        <v>0</v>
      </c>
      <c r="BC24" s="31">
        <f t="shared" si="14"/>
        <v>0</v>
      </c>
      <c r="BD24" s="31">
        <f t="shared" si="15"/>
        <v>0</v>
      </c>
      <c r="BE24" s="31"/>
      <c r="BF24" s="49">
        <v>10080014</v>
      </c>
      <c r="BG24" s="49">
        <v>0</v>
      </c>
      <c r="BH24" s="49">
        <v>0</v>
      </c>
      <c r="BI24" s="49">
        <v>0</v>
      </c>
      <c r="BJ24" s="49">
        <v>0</v>
      </c>
      <c r="BK24" s="49">
        <v>0</v>
      </c>
      <c r="BL24" s="49">
        <v>0</v>
      </c>
    </row>
    <row r="25" spans="1:64" ht="15.6" x14ac:dyDescent="0.3">
      <c r="A25" s="34">
        <v>55477</v>
      </c>
      <c r="B25" s="32" t="s">
        <v>294</v>
      </c>
      <c r="C25" s="32" t="s">
        <v>62</v>
      </c>
      <c r="D25" s="32" t="s">
        <v>295</v>
      </c>
      <c r="E25" s="32" t="s">
        <v>215</v>
      </c>
      <c r="F25" s="32" t="s">
        <v>260</v>
      </c>
      <c r="G25" s="32" t="s">
        <v>207</v>
      </c>
      <c r="H25" s="32" t="s">
        <v>208</v>
      </c>
      <c r="I25" s="32" t="s">
        <v>208</v>
      </c>
      <c r="J25" s="32" t="s">
        <v>261</v>
      </c>
      <c r="K25" s="33">
        <v>44.284999999999997</v>
      </c>
      <c r="L25" s="33">
        <v>-105.3786111111111</v>
      </c>
      <c r="M25" s="33"/>
      <c r="N25" s="33"/>
      <c r="O25" s="34">
        <v>10120201</v>
      </c>
      <c r="P25" s="34"/>
      <c r="Q25" s="32" t="s">
        <v>209</v>
      </c>
      <c r="R25" s="34">
        <v>2001</v>
      </c>
      <c r="S25" s="34">
        <v>40</v>
      </c>
      <c r="T25" s="36">
        <v>7211</v>
      </c>
      <c r="U25" s="35">
        <v>2.057933789954338E-2</v>
      </c>
      <c r="V25" s="32" t="s">
        <v>219</v>
      </c>
      <c r="W25" s="32" t="s">
        <v>220</v>
      </c>
      <c r="X25" s="32">
        <v>0</v>
      </c>
      <c r="Y25" s="32">
        <v>0</v>
      </c>
      <c r="Z25" s="32">
        <v>0</v>
      </c>
      <c r="AA25" s="32">
        <v>0</v>
      </c>
      <c r="AB25" s="32">
        <v>0</v>
      </c>
      <c r="AC25" s="32">
        <v>0</v>
      </c>
      <c r="AD25" s="32">
        <v>0</v>
      </c>
      <c r="AE25" s="32">
        <v>0</v>
      </c>
      <c r="AF25" s="32">
        <v>0</v>
      </c>
      <c r="AG25" s="32">
        <v>0</v>
      </c>
      <c r="AH25" s="31">
        <v>0</v>
      </c>
      <c r="AI25" s="31">
        <v>0</v>
      </c>
      <c r="AJ25" s="31">
        <v>0</v>
      </c>
      <c r="AK25" s="31">
        <v>0</v>
      </c>
      <c r="AL25" s="31">
        <v>1</v>
      </c>
      <c r="AM25" s="31">
        <v>1</v>
      </c>
      <c r="AN25" s="31">
        <v>0</v>
      </c>
      <c r="AO25" s="31">
        <v>0</v>
      </c>
      <c r="AP25" s="31">
        <v>0</v>
      </c>
      <c r="AQ25" s="31">
        <v>0</v>
      </c>
      <c r="AR25" s="37">
        <v>7211</v>
      </c>
      <c r="AS25" s="37">
        <v>7211</v>
      </c>
      <c r="AT25" s="38">
        <v>0</v>
      </c>
      <c r="AU25" s="38">
        <v>0</v>
      </c>
      <c r="AV25" s="38">
        <v>0</v>
      </c>
      <c r="AW25" s="38">
        <v>0</v>
      </c>
      <c r="AX25" s="31"/>
      <c r="AY25" s="31">
        <f t="shared" si="9"/>
        <v>0</v>
      </c>
      <c r="AZ25" s="31">
        <f t="shared" si="11"/>
        <v>0</v>
      </c>
      <c r="BA25" s="31">
        <f t="shared" si="12"/>
        <v>0</v>
      </c>
      <c r="BB25" s="31">
        <f t="shared" si="13"/>
        <v>0</v>
      </c>
      <c r="BC25" s="31">
        <f t="shared" si="14"/>
        <v>0</v>
      </c>
      <c r="BD25" s="31">
        <f t="shared" si="15"/>
        <v>0</v>
      </c>
      <c r="BE25" s="31"/>
      <c r="BF25" s="49">
        <v>10080016</v>
      </c>
      <c r="BG25" s="49">
        <v>0</v>
      </c>
      <c r="BH25" s="49">
        <v>0</v>
      </c>
      <c r="BI25" s="49">
        <v>0</v>
      </c>
      <c r="BJ25" s="49">
        <v>0</v>
      </c>
      <c r="BK25" s="49">
        <v>0</v>
      </c>
      <c r="BL25" s="49">
        <v>0</v>
      </c>
    </row>
    <row r="26" spans="1:64" ht="15.6" x14ac:dyDescent="0.3">
      <c r="A26" s="34">
        <v>55479</v>
      </c>
      <c r="B26" s="32" t="s">
        <v>296</v>
      </c>
      <c r="C26" s="32" t="s">
        <v>62</v>
      </c>
      <c r="D26" s="32" t="s">
        <v>297</v>
      </c>
      <c r="E26" s="32" t="s">
        <v>211</v>
      </c>
      <c r="F26" s="32" t="s">
        <v>216</v>
      </c>
      <c r="G26" s="32" t="s">
        <v>207</v>
      </c>
      <c r="H26" s="32" t="s">
        <v>217</v>
      </c>
      <c r="I26" s="32" t="s">
        <v>208</v>
      </c>
      <c r="J26" s="32" t="s">
        <v>218</v>
      </c>
      <c r="K26" s="33">
        <v>44.285833333333329</v>
      </c>
      <c r="L26" s="33">
        <v>-105.38333333333333</v>
      </c>
      <c r="M26" s="33"/>
      <c r="N26" s="33"/>
      <c r="O26" s="34">
        <v>10120201</v>
      </c>
      <c r="P26" s="34"/>
      <c r="Q26" s="32" t="s">
        <v>209</v>
      </c>
      <c r="R26" s="34">
        <v>2003</v>
      </c>
      <c r="S26" s="34">
        <v>88</v>
      </c>
      <c r="T26" s="36">
        <v>702558</v>
      </c>
      <c r="U26" s="35">
        <v>0.91137141967621416</v>
      </c>
      <c r="V26" s="32" t="s">
        <v>219</v>
      </c>
      <c r="W26" s="32" t="s">
        <v>220</v>
      </c>
      <c r="X26" s="32">
        <v>0</v>
      </c>
      <c r="Y26" s="32">
        <v>0</v>
      </c>
      <c r="Z26" s="32">
        <v>0</v>
      </c>
      <c r="AA26" s="32">
        <v>0</v>
      </c>
      <c r="AB26" s="32">
        <v>0</v>
      </c>
      <c r="AC26" s="32">
        <v>0</v>
      </c>
      <c r="AD26" s="32">
        <v>0</v>
      </c>
      <c r="AE26" s="32">
        <v>0</v>
      </c>
      <c r="AF26" s="32">
        <v>0</v>
      </c>
      <c r="AG26" s="32">
        <v>0</v>
      </c>
      <c r="AH26" s="31">
        <v>0</v>
      </c>
      <c r="AI26" s="31">
        <v>0</v>
      </c>
      <c r="AJ26" s="31">
        <v>0</v>
      </c>
      <c r="AK26" s="31">
        <v>0</v>
      </c>
      <c r="AL26" s="31">
        <v>1</v>
      </c>
      <c r="AM26" s="31">
        <v>1</v>
      </c>
      <c r="AN26" s="31">
        <v>0</v>
      </c>
      <c r="AO26" s="31">
        <v>0</v>
      </c>
      <c r="AP26" s="31">
        <v>0</v>
      </c>
      <c r="AQ26" s="31">
        <v>0</v>
      </c>
      <c r="AR26" s="37">
        <v>702558</v>
      </c>
      <c r="AS26" s="37">
        <v>702558</v>
      </c>
      <c r="AT26" s="38">
        <v>13.859349999999999</v>
      </c>
      <c r="AU26" s="38">
        <v>13.859349999999999</v>
      </c>
      <c r="AV26" s="38">
        <v>13.859349999999999</v>
      </c>
      <c r="AW26" s="38">
        <v>13.859349999999999</v>
      </c>
      <c r="AX26" s="31"/>
      <c r="AY26" s="31">
        <f t="shared" si="9"/>
        <v>0</v>
      </c>
      <c r="AZ26" s="31">
        <f t="shared" si="11"/>
        <v>0</v>
      </c>
      <c r="BA26" s="31">
        <f t="shared" si="12"/>
        <v>0</v>
      </c>
      <c r="BB26" s="31">
        <f t="shared" si="13"/>
        <v>0</v>
      </c>
      <c r="BC26" s="31">
        <f t="shared" si="14"/>
        <v>0</v>
      </c>
      <c r="BD26" s="31">
        <f t="shared" si="15"/>
        <v>0</v>
      </c>
      <c r="BE26" s="31"/>
      <c r="BF26" s="49">
        <v>10090101</v>
      </c>
      <c r="BG26" s="49">
        <v>0</v>
      </c>
      <c r="BH26" s="49">
        <v>0</v>
      </c>
      <c r="BI26" s="49">
        <v>0</v>
      </c>
      <c r="BJ26" s="49">
        <v>0</v>
      </c>
      <c r="BK26" s="49">
        <v>0</v>
      </c>
      <c r="BL26" s="49">
        <v>0</v>
      </c>
    </row>
    <row r="27" spans="1:64" ht="15.6" x14ac:dyDescent="0.3">
      <c r="A27" s="34">
        <v>56319</v>
      </c>
      <c r="B27" s="32" t="s">
        <v>303</v>
      </c>
      <c r="C27" s="32" t="s">
        <v>62</v>
      </c>
      <c r="D27" s="32" t="s">
        <v>304</v>
      </c>
      <c r="E27" s="32" t="s">
        <v>215</v>
      </c>
      <c r="F27" s="32" t="s">
        <v>216</v>
      </c>
      <c r="G27" s="32" t="s">
        <v>207</v>
      </c>
      <c r="H27" s="32" t="s">
        <v>217</v>
      </c>
      <c r="I27" s="32" t="s">
        <v>208</v>
      </c>
      <c r="J27" s="32" t="s">
        <v>218</v>
      </c>
      <c r="K27" s="33">
        <v>44.291944444444439</v>
      </c>
      <c r="L27" s="33">
        <v>-105.38111111111111</v>
      </c>
      <c r="M27" s="33"/>
      <c r="N27" s="33"/>
      <c r="O27" s="34">
        <v>10120201</v>
      </c>
      <c r="P27" s="34"/>
      <c r="Q27" s="32" t="s">
        <v>209</v>
      </c>
      <c r="R27" s="34">
        <v>2008</v>
      </c>
      <c r="S27" s="34">
        <v>95</v>
      </c>
      <c r="T27" s="36">
        <v>740051</v>
      </c>
      <c r="U27" s="35">
        <v>0.8892706080269166</v>
      </c>
      <c r="V27" s="32" t="s">
        <v>219</v>
      </c>
      <c r="W27" s="32" t="s">
        <v>220</v>
      </c>
      <c r="X27" s="32">
        <v>0</v>
      </c>
      <c r="Y27" s="32">
        <v>0</v>
      </c>
      <c r="Z27" s="32">
        <v>0</v>
      </c>
      <c r="AA27" s="32">
        <v>0</v>
      </c>
      <c r="AB27" s="32">
        <v>0</v>
      </c>
      <c r="AC27" s="32">
        <v>0</v>
      </c>
      <c r="AD27" s="32">
        <v>0</v>
      </c>
      <c r="AE27" s="32">
        <v>0</v>
      </c>
      <c r="AF27" s="32">
        <v>0</v>
      </c>
      <c r="AG27" s="32">
        <v>0</v>
      </c>
      <c r="AH27" s="31">
        <v>0</v>
      </c>
      <c r="AI27" s="31">
        <v>0</v>
      </c>
      <c r="AJ27" s="31">
        <v>0</v>
      </c>
      <c r="AK27" s="31">
        <v>0</v>
      </c>
      <c r="AL27" s="31">
        <v>1</v>
      </c>
      <c r="AM27" s="31">
        <v>1</v>
      </c>
      <c r="AN27" s="31">
        <v>0</v>
      </c>
      <c r="AO27" s="31">
        <v>0</v>
      </c>
      <c r="AP27" s="31">
        <v>0</v>
      </c>
      <c r="AQ27" s="31">
        <v>0</v>
      </c>
      <c r="AR27" s="37">
        <v>740051</v>
      </c>
      <c r="AS27" s="37">
        <v>740051</v>
      </c>
      <c r="AT27" s="38">
        <v>9.8604166666666675</v>
      </c>
      <c r="AU27" s="38">
        <v>9.8604166666666675</v>
      </c>
      <c r="AV27" s="38">
        <v>9.8604166666666675</v>
      </c>
      <c r="AW27" s="38">
        <v>9.8604166666666675</v>
      </c>
      <c r="AX27" s="31"/>
      <c r="AY27" s="31">
        <f t="shared" si="9"/>
        <v>0</v>
      </c>
      <c r="AZ27" s="31">
        <f t="shared" si="11"/>
        <v>0</v>
      </c>
      <c r="BA27" s="31">
        <f t="shared" si="12"/>
        <v>0</v>
      </c>
      <c r="BB27" s="31">
        <f t="shared" si="13"/>
        <v>0</v>
      </c>
      <c r="BC27" s="31">
        <f t="shared" si="14"/>
        <v>0</v>
      </c>
      <c r="BD27" s="31">
        <f t="shared" si="15"/>
        <v>0</v>
      </c>
      <c r="BE27" s="31"/>
      <c r="BF27" s="49">
        <v>10090201</v>
      </c>
      <c r="BG27" s="49">
        <v>0</v>
      </c>
      <c r="BH27" s="49">
        <v>0</v>
      </c>
      <c r="BI27" s="49">
        <v>0</v>
      </c>
      <c r="BJ27" s="49">
        <v>0</v>
      </c>
      <c r="BK27" s="49">
        <v>0</v>
      </c>
      <c r="BL27" s="49">
        <v>0</v>
      </c>
    </row>
    <row r="28" spans="1:64" ht="15.6" x14ac:dyDescent="0.3">
      <c r="A28" s="34">
        <v>4158</v>
      </c>
      <c r="B28" s="32" t="s">
        <v>228</v>
      </c>
      <c r="C28" s="32" t="s">
        <v>62</v>
      </c>
      <c r="D28" s="32" t="s">
        <v>229</v>
      </c>
      <c r="E28" s="32" t="s">
        <v>230</v>
      </c>
      <c r="F28" s="32" t="s">
        <v>231</v>
      </c>
      <c r="G28" s="32" t="s">
        <v>224</v>
      </c>
      <c r="H28" s="32" t="s">
        <v>232</v>
      </c>
      <c r="I28" s="32" t="s">
        <v>208</v>
      </c>
      <c r="J28" s="32" t="s">
        <v>218</v>
      </c>
      <c r="K28" s="33">
        <v>42.837777777777781</v>
      </c>
      <c r="L28" s="33">
        <v>-105.77694444444444</v>
      </c>
      <c r="M28" s="33"/>
      <c r="N28" s="33"/>
      <c r="O28" s="34">
        <v>10180007</v>
      </c>
      <c r="P28" s="34"/>
      <c r="Q28" s="32" t="s">
        <v>209</v>
      </c>
      <c r="R28" s="34">
        <v>1959</v>
      </c>
      <c r="S28" s="34">
        <v>113.6</v>
      </c>
      <c r="T28" s="36">
        <v>735087</v>
      </c>
      <c r="U28" s="35">
        <v>0.73867993922438746</v>
      </c>
      <c r="V28" s="32" t="s">
        <v>233</v>
      </c>
      <c r="W28" s="32" t="s">
        <v>210</v>
      </c>
      <c r="X28" s="32">
        <v>17692.924674096001</v>
      </c>
      <c r="Y28" s="32">
        <v>188.72452985702401</v>
      </c>
      <c r="Z28" s="32">
        <v>26720.41245</v>
      </c>
      <c r="AA28" s="32">
        <v>14701.74</v>
      </c>
      <c r="AB28" s="32">
        <v>36754.35</v>
      </c>
      <c r="AC28" s="32">
        <v>183.77175</v>
      </c>
      <c r="AD28" s="32">
        <v>73.508700000000005</v>
      </c>
      <c r="AE28" s="32">
        <v>233.02257900000001</v>
      </c>
      <c r="AF28" s="32">
        <v>36350</v>
      </c>
      <c r="AG28" s="32">
        <v>250</v>
      </c>
      <c r="AH28" s="31">
        <v>80</v>
      </c>
      <c r="AI28" s="31">
        <v>120</v>
      </c>
      <c r="AJ28" s="31">
        <v>2</v>
      </c>
      <c r="AK28" s="31">
        <v>5</v>
      </c>
      <c r="AL28" s="31">
        <v>0.98299999999999998</v>
      </c>
      <c r="AM28" s="31">
        <v>0.91400000000000003</v>
      </c>
      <c r="AN28" s="31">
        <v>9088000</v>
      </c>
      <c r="AO28" s="31">
        <v>13632000</v>
      </c>
      <c r="AP28" s="31">
        <v>227200</v>
      </c>
      <c r="AQ28" s="31">
        <v>568000</v>
      </c>
      <c r="AR28" s="37">
        <v>722590.52099999995</v>
      </c>
      <c r="AS28" s="37">
        <v>671869.51800000004</v>
      </c>
      <c r="AT28" s="38">
        <v>10.157381146125001</v>
      </c>
      <c r="AU28" s="38">
        <v>0.50333900625000005</v>
      </c>
      <c r="AV28" s="38">
        <v>6.1810029967500011</v>
      </c>
      <c r="AW28" s="38">
        <v>0.50333900625000005</v>
      </c>
      <c r="AX28" s="31"/>
      <c r="AY28" s="31">
        <f t="shared" si="9"/>
        <v>82031.666221499996</v>
      </c>
      <c r="AZ28" s="31">
        <f t="shared" si="11"/>
        <v>45134.341799999995</v>
      </c>
      <c r="BA28" s="31">
        <f t="shared" si="12"/>
        <v>112835.85449999999</v>
      </c>
      <c r="BB28" s="31">
        <f t="shared" si="13"/>
        <v>564.17927249999991</v>
      </c>
      <c r="BC28" s="31">
        <f t="shared" si="14"/>
        <v>225.67170899999999</v>
      </c>
      <c r="BD28" s="31">
        <f t="shared" si="15"/>
        <v>715.37931752999998</v>
      </c>
      <c r="BE28" s="31"/>
      <c r="BF28" s="34">
        <v>10090202</v>
      </c>
      <c r="BG28" s="49">
        <f t="shared" ref="BG28:BL28" si="16">SUM(AY9:AY11)</f>
        <v>0</v>
      </c>
      <c r="BH28" s="49">
        <f t="shared" si="16"/>
        <v>0</v>
      </c>
      <c r="BI28" s="49">
        <f t="shared" si="16"/>
        <v>0</v>
      </c>
      <c r="BJ28" s="49">
        <f t="shared" si="16"/>
        <v>0</v>
      </c>
      <c r="BK28" s="49">
        <f t="shared" si="16"/>
        <v>0</v>
      </c>
      <c r="BL28" s="49">
        <f t="shared" si="16"/>
        <v>0</v>
      </c>
    </row>
    <row r="29" spans="1:64" ht="15.6" x14ac:dyDescent="0.3">
      <c r="A29" s="34">
        <v>4158</v>
      </c>
      <c r="B29" s="32" t="s">
        <v>228</v>
      </c>
      <c r="C29" s="32" t="s">
        <v>62</v>
      </c>
      <c r="D29" s="32" t="s">
        <v>234</v>
      </c>
      <c r="E29" s="32" t="s">
        <v>230</v>
      </c>
      <c r="F29" s="32" t="s">
        <v>231</v>
      </c>
      <c r="G29" s="32" t="s">
        <v>224</v>
      </c>
      <c r="H29" s="32" t="s">
        <v>232</v>
      </c>
      <c r="I29" s="32" t="s">
        <v>208</v>
      </c>
      <c r="J29" s="32" t="s">
        <v>218</v>
      </c>
      <c r="K29" s="33">
        <v>42.837777777777781</v>
      </c>
      <c r="L29" s="33">
        <v>-105.77694444444444</v>
      </c>
      <c r="M29" s="33"/>
      <c r="N29" s="33"/>
      <c r="O29" s="34">
        <v>10180007</v>
      </c>
      <c r="P29" s="34"/>
      <c r="Q29" s="32" t="s">
        <v>209</v>
      </c>
      <c r="R29" s="34">
        <v>1961</v>
      </c>
      <c r="S29" s="34">
        <v>113.6</v>
      </c>
      <c r="T29" s="36">
        <v>770321</v>
      </c>
      <c r="U29" s="35">
        <v>0.77408615505820311</v>
      </c>
      <c r="V29" s="32" t="s">
        <v>233</v>
      </c>
      <c r="W29" s="32" t="s">
        <v>210</v>
      </c>
      <c r="X29" s="32">
        <v>18542.185058452607</v>
      </c>
      <c r="Y29" s="32">
        <v>188.72452985702398</v>
      </c>
      <c r="Z29" s="32">
        <v>28001.16835</v>
      </c>
      <c r="AA29" s="32">
        <v>15406.42</v>
      </c>
      <c r="AB29" s="32">
        <v>38516.050000000003</v>
      </c>
      <c r="AC29" s="32">
        <v>192.58025000000001</v>
      </c>
      <c r="AD29" s="32">
        <v>77.0321</v>
      </c>
      <c r="AE29" s="32">
        <v>244.191757</v>
      </c>
      <c r="AF29" s="32">
        <v>36350</v>
      </c>
      <c r="AG29" s="32">
        <v>250</v>
      </c>
      <c r="AH29" s="31">
        <v>80</v>
      </c>
      <c r="AI29" s="31">
        <v>120</v>
      </c>
      <c r="AJ29" s="31">
        <v>2</v>
      </c>
      <c r="AK29" s="31">
        <v>5</v>
      </c>
      <c r="AL29" s="31">
        <v>0.98299999999999998</v>
      </c>
      <c r="AM29" s="31">
        <v>0.91400000000000003</v>
      </c>
      <c r="AN29" s="31">
        <v>9088000</v>
      </c>
      <c r="AO29" s="31">
        <v>13632000</v>
      </c>
      <c r="AP29" s="31">
        <v>227200</v>
      </c>
      <c r="AQ29" s="31">
        <v>568000</v>
      </c>
      <c r="AR29" s="37">
        <v>757225.54299999995</v>
      </c>
      <c r="AS29" s="37">
        <v>704073.39399999997</v>
      </c>
      <c r="AT29" s="38">
        <v>10.157381146125001</v>
      </c>
      <c r="AU29" s="38">
        <v>0.50333900625000005</v>
      </c>
      <c r="AV29" s="38">
        <v>6.1810029967500011</v>
      </c>
      <c r="AW29" s="38">
        <v>0.50333900625000005</v>
      </c>
      <c r="AX29" s="31"/>
      <c r="AY29" s="31">
        <f t="shared" si="9"/>
        <v>85963.586834499991</v>
      </c>
      <c r="AZ29" s="31">
        <f t="shared" si="11"/>
        <v>47297.7094</v>
      </c>
      <c r="BA29" s="31">
        <f t="shared" si="12"/>
        <v>118244.2735</v>
      </c>
      <c r="BB29" s="31">
        <f t="shared" si="13"/>
        <v>591.22136750000004</v>
      </c>
      <c r="BC29" s="31">
        <f t="shared" si="14"/>
        <v>236.48854699999998</v>
      </c>
      <c r="BD29" s="31">
        <f t="shared" si="15"/>
        <v>749.66869398999995</v>
      </c>
      <c r="BE29" s="31"/>
      <c r="BF29" s="49">
        <v>10090203</v>
      </c>
      <c r="BG29" s="49">
        <v>0</v>
      </c>
      <c r="BH29" s="49">
        <v>0</v>
      </c>
      <c r="BI29" s="49">
        <v>0</v>
      </c>
      <c r="BJ29" s="49">
        <v>0</v>
      </c>
      <c r="BK29" s="49">
        <v>0</v>
      </c>
      <c r="BL29" s="49">
        <v>0</v>
      </c>
    </row>
    <row r="30" spans="1:64" ht="15.6" x14ac:dyDescent="0.3">
      <c r="A30" s="34">
        <v>4158</v>
      </c>
      <c r="B30" s="32" t="s">
        <v>228</v>
      </c>
      <c r="C30" s="32" t="s">
        <v>62</v>
      </c>
      <c r="D30" s="32" t="s">
        <v>235</v>
      </c>
      <c r="E30" s="32" t="s">
        <v>230</v>
      </c>
      <c r="F30" s="32" t="s">
        <v>231</v>
      </c>
      <c r="G30" s="32" t="s">
        <v>224</v>
      </c>
      <c r="H30" s="32" t="s">
        <v>232</v>
      </c>
      <c r="I30" s="32" t="s">
        <v>208</v>
      </c>
      <c r="J30" s="32" t="s">
        <v>218</v>
      </c>
      <c r="K30" s="33">
        <v>42.837777777777781</v>
      </c>
      <c r="L30" s="33">
        <v>-105.77694444444444</v>
      </c>
      <c r="M30" s="33"/>
      <c r="N30" s="33"/>
      <c r="O30" s="34">
        <v>10180007</v>
      </c>
      <c r="P30" s="34"/>
      <c r="Q30" s="32" t="s">
        <v>209</v>
      </c>
      <c r="R30" s="34">
        <v>1964</v>
      </c>
      <c r="S30" s="34">
        <v>229.5</v>
      </c>
      <c r="T30" s="36">
        <v>1780876</v>
      </c>
      <c r="U30" s="35">
        <v>0.8858228628843724</v>
      </c>
      <c r="V30" s="32" t="s">
        <v>233</v>
      </c>
      <c r="W30" s="32" t="s">
        <v>210</v>
      </c>
      <c r="X30" s="32">
        <v>36966.417285744574</v>
      </c>
      <c r="Y30" s="32">
        <v>424.63019217830401</v>
      </c>
      <c r="Z30" s="32">
        <v>64734.842600000004</v>
      </c>
      <c r="AA30" s="32">
        <v>35617.519999999997</v>
      </c>
      <c r="AB30" s="32">
        <v>89043.8</v>
      </c>
      <c r="AC30" s="32">
        <v>445.21899999999999</v>
      </c>
      <c r="AD30" s="32">
        <v>178.08760000000001</v>
      </c>
      <c r="AE30" s="32">
        <v>564.53769199999999</v>
      </c>
      <c r="AF30" s="32">
        <v>36350</v>
      </c>
      <c r="AG30" s="32">
        <v>250</v>
      </c>
      <c r="AH30" s="31">
        <v>80</v>
      </c>
      <c r="AI30" s="31">
        <v>120</v>
      </c>
      <c r="AJ30" s="31">
        <v>2</v>
      </c>
      <c r="AK30" s="31">
        <v>5</v>
      </c>
      <c r="AL30" s="31">
        <v>0.98299999999999998</v>
      </c>
      <c r="AM30" s="31">
        <v>0.91400000000000003</v>
      </c>
      <c r="AN30" s="31">
        <v>18360000</v>
      </c>
      <c r="AO30" s="31">
        <v>27540000</v>
      </c>
      <c r="AP30" s="31">
        <v>459000</v>
      </c>
      <c r="AQ30" s="31">
        <v>1147500</v>
      </c>
      <c r="AR30" s="37">
        <v>1750601.108</v>
      </c>
      <c r="AS30" s="37">
        <v>1627720.6640000001</v>
      </c>
      <c r="AT30" s="38">
        <v>10.157381146125001</v>
      </c>
      <c r="AU30" s="38">
        <v>0.50333900625000005</v>
      </c>
      <c r="AV30" s="38">
        <v>6.1810029967500011</v>
      </c>
      <c r="AW30" s="38">
        <v>0.50333900625000005</v>
      </c>
      <c r="AX30" s="31"/>
      <c r="AY30" s="31">
        <f t="shared" si="9"/>
        <v>198735.966782</v>
      </c>
      <c r="AZ30" s="31">
        <f t="shared" si="11"/>
        <v>109345.78639999998</v>
      </c>
      <c r="BA30" s="31">
        <f t="shared" si="12"/>
        <v>273364.46600000001</v>
      </c>
      <c r="BB30" s="31">
        <f t="shared" si="13"/>
        <v>1366.82233</v>
      </c>
      <c r="BC30" s="31">
        <f t="shared" si="14"/>
        <v>546.72893199999999</v>
      </c>
      <c r="BD30" s="31">
        <f t="shared" si="15"/>
        <v>1733.1307144399998</v>
      </c>
      <c r="BE30" s="31"/>
      <c r="BF30" s="49">
        <v>10090204</v>
      </c>
      <c r="BG30" s="49">
        <v>0</v>
      </c>
      <c r="BH30" s="49">
        <v>0</v>
      </c>
      <c r="BI30" s="49">
        <v>0</v>
      </c>
      <c r="BJ30" s="49">
        <v>0</v>
      </c>
      <c r="BK30" s="49">
        <v>0</v>
      </c>
      <c r="BL30" s="49">
        <v>0</v>
      </c>
    </row>
    <row r="31" spans="1:64" ht="15.6" x14ac:dyDescent="0.3">
      <c r="A31" s="34">
        <v>4158</v>
      </c>
      <c r="B31" s="32" t="s">
        <v>228</v>
      </c>
      <c r="C31" s="32" t="s">
        <v>62</v>
      </c>
      <c r="D31" s="32" t="s">
        <v>236</v>
      </c>
      <c r="E31" s="32" t="s">
        <v>230</v>
      </c>
      <c r="F31" s="32" t="s">
        <v>223</v>
      </c>
      <c r="G31" s="32" t="s">
        <v>224</v>
      </c>
      <c r="H31" s="32" t="s">
        <v>225</v>
      </c>
      <c r="I31" s="32" t="s">
        <v>208</v>
      </c>
      <c r="J31" s="32" t="s">
        <v>218</v>
      </c>
      <c r="K31" s="33">
        <v>42.837777777777781</v>
      </c>
      <c r="L31" s="33">
        <v>-105.77694444444444</v>
      </c>
      <c r="M31" s="33"/>
      <c r="N31" s="33"/>
      <c r="O31" s="34">
        <v>10180007</v>
      </c>
      <c r="P31" s="34"/>
      <c r="Q31" s="32" t="s">
        <v>209</v>
      </c>
      <c r="R31" s="34">
        <v>1972</v>
      </c>
      <c r="S31" s="34">
        <v>360</v>
      </c>
      <c r="T31" s="36">
        <v>2352520</v>
      </c>
      <c r="U31" s="35">
        <v>0.74597919837645865</v>
      </c>
      <c r="V31" s="32" t="s">
        <v>233</v>
      </c>
      <c r="W31" s="32" t="s">
        <v>210</v>
      </c>
      <c r="X31" s="32">
        <v>1674.9302024810879</v>
      </c>
      <c r="Y31" s="32">
        <v>1674.9302024810879</v>
      </c>
      <c r="Z31" s="32">
        <v>2364.2826</v>
      </c>
      <c r="AA31" s="32">
        <v>1176.26</v>
      </c>
      <c r="AB31" s="32">
        <v>2823.0239999999999</v>
      </c>
      <c r="AC31" s="32">
        <v>1616.1812399999999</v>
      </c>
      <c r="AD31" s="32">
        <v>1129.2095999999999</v>
      </c>
      <c r="AE31" s="32">
        <v>2587.7719999999999</v>
      </c>
      <c r="AF31" s="32">
        <v>1005</v>
      </c>
      <c r="AG31" s="32">
        <v>687</v>
      </c>
      <c r="AH31" s="31">
        <v>0</v>
      </c>
      <c r="AI31" s="31">
        <v>120</v>
      </c>
      <c r="AJ31" s="31">
        <v>0</v>
      </c>
      <c r="AK31" s="31">
        <v>3</v>
      </c>
      <c r="AL31" s="31">
        <v>1</v>
      </c>
      <c r="AM31" s="31">
        <v>0.93</v>
      </c>
      <c r="AN31" s="31">
        <v>0</v>
      </c>
      <c r="AO31" s="31">
        <v>43200000</v>
      </c>
      <c r="AP31" s="31">
        <v>0</v>
      </c>
      <c r="AQ31" s="31">
        <v>1080000</v>
      </c>
      <c r="AR31" s="37">
        <v>2352520</v>
      </c>
      <c r="AS31" s="37">
        <v>2187843.6</v>
      </c>
      <c r="AT31" s="38">
        <v>10.157381146125001</v>
      </c>
      <c r="AU31" s="38">
        <v>0.50333900625000005</v>
      </c>
      <c r="AV31" s="38">
        <v>6.1810029967500011</v>
      </c>
      <c r="AW31" s="38">
        <v>0.50333900625000005</v>
      </c>
      <c r="AX31" s="31"/>
      <c r="AY31" s="31">
        <f t="shared" si="9"/>
        <v>7258.3475819999994</v>
      </c>
      <c r="AZ31" s="31">
        <f t="shared" si="11"/>
        <v>3611.1181999999999</v>
      </c>
      <c r="BA31" s="31">
        <f t="shared" si="12"/>
        <v>8666.6836800000001</v>
      </c>
      <c r="BB31" s="31">
        <f t="shared" si="13"/>
        <v>4961.6764067999993</v>
      </c>
      <c r="BC31" s="31">
        <f t="shared" si="14"/>
        <v>3466.6734719999995</v>
      </c>
      <c r="BD31" s="31">
        <f t="shared" si="15"/>
        <v>7944.460039999999</v>
      </c>
      <c r="BE31" s="31"/>
      <c r="BF31" s="49">
        <v>10090205</v>
      </c>
      <c r="BG31" s="49">
        <v>0</v>
      </c>
      <c r="BH31" s="49">
        <v>0</v>
      </c>
      <c r="BI31" s="49">
        <v>0</v>
      </c>
      <c r="BJ31" s="49">
        <v>0</v>
      </c>
      <c r="BK31" s="49">
        <v>0</v>
      </c>
      <c r="BL31" s="49">
        <v>0</v>
      </c>
    </row>
    <row r="32" spans="1:64" ht="15.6" x14ac:dyDescent="0.3">
      <c r="A32" s="34">
        <v>6204</v>
      </c>
      <c r="B32" s="32" t="s">
        <v>247</v>
      </c>
      <c r="C32" s="32" t="s">
        <v>62</v>
      </c>
      <c r="D32" s="32" t="s">
        <v>248</v>
      </c>
      <c r="E32" s="32" t="s">
        <v>211</v>
      </c>
      <c r="F32" s="32" t="s">
        <v>223</v>
      </c>
      <c r="G32" s="32" t="s">
        <v>224</v>
      </c>
      <c r="H32" s="32" t="s">
        <v>225</v>
      </c>
      <c r="I32" s="32" t="s">
        <v>208</v>
      </c>
      <c r="J32" s="32" t="s">
        <v>218</v>
      </c>
      <c r="K32" s="33">
        <v>42.12638888888889</v>
      </c>
      <c r="L32" s="33">
        <v>-104.92416666666666</v>
      </c>
      <c r="M32" s="33"/>
      <c r="N32" s="33"/>
      <c r="O32" s="34">
        <v>10180011</v>
      </c>
      <c r="P32" s="34"/>
      <c r="Q32" s="32" t="s">
        <v>209</v>
      </c>
      <c r="R32" s="34">
        <v>1981</v>
      </c>
      <c r="S32" s="34">
        <v>570</v>
      </c>
      <c r="T32" s="36">
        <v>4176549</v>
      </c>
      <c r="U32" s="35">
        <v>0.83644736842105261</v>
      </c>
      <c r="V32" s="32" t="s">
        <v>249</v>
      </c>
      <c r="W32" s="32" t="s">
        <v>210</v>
      </c>
      <c r="X32" s="32">
        <v>2241.1037920521599</v>
      </c>
      <c r="Y32" s="32">
        <v>2241.1037920521599</v>
      </c>
      <c r="Z32" s="32">
        <v>4197.4317449999999</v>
      </c>
      <c r="AA32" s="32">
        <v>2088.2745</v>
      </c>
      <c r="AB32" s="32">
        <v>5011.8588</v>
      </c>
      <c r="AC32" s="32">
        <v>2869.2891629999999</v>
      </c>
      <c r="AD32" s="32">
        <v>2004.74352</v>
      </c>
      <c r="AE32" s="32">
        <v>4594.2039000000004</v>
      </c>
      <c r="AF32" s="32">
        <v>1005</v>
      </c>
      <c r="AG32" s="32">
        <v>687</v>
      </c>
      <c r="AH32" s="31">
        <v>0</v>
      </c>
      <c r="AI32" s="31">
        <v>120</v>
      </c>
      <c r="AJ32" s="31">
        <v>0</v>
      </c>
      <c r="AK32" s="31">
        <v>3</v>
      </c>
      <c r="AL32" s="31">
        <v>1</v>
      </c>
      <c r="AM32" s="31">
        <v>0.93</v>
      </c>
      <c r="AN32" s="31">
        <v>0</v>
      </c>
      <c r="AO32" s="31">
        <v>68400000</v>
      </c>
      <c r="AP32" s="31">
        <v>0</v>
      </c>
      <c r="AQ32" s="31">
        <v>1710000</v>
      </c>
      <c r="AR32" s="37">
        <v>4176549</v>
      </c>
      <c r="AS32" s="37">
        <v>3884190.5700000003</v>
      </c>
      <c r="AT32" s="38">
        <v>1.0522428571428568E-2</v>
      </c>
      <c r="AU32" s="38">
        <v>5.2142857142857123E-4</v>
      </c>
      <c r="AV32" s="38">
        <v>6.4031428571428546E-3</v>
      </c>
      <c r="AW32" s="38">
        <v>5.2142857142857123E-4</v>
      </c>
      <c r="AX32" s="31"/>
      <c r="AY32" s="31">
        <f t="shared" si="9"/>
        <v>12886.115457149999</v>
      </c>
      <c r="AZ32" s="31">
        <f t="shared" si="11"/>
        <v>6411.0027149999996</v>
      </c>
      <c r="BA32" s="31">
        <f t="shared" si="12"/>
        <v>15386.406515999999</v>
      </c>
      <c r="BB32" s="31">
        <f t="shared" si="13"/>
        <v>8808.7177304099987</v>
      </c>
      <c r="BC32" s="31">
        <f t="shared" si="14"/>
        <v>6154.5626063999998</v>
      </c>
      <c r="BD32" s="31">
        <f t="shared" si="15"/>
        <v>14104.205973</v>
      </c>
      <c r="BE32" s="31"/>
      <c r="BF32" s="49">
        <v>10090206</v>
      </c>
      <c r="BG32" s="49">
        <v>0</v>
      </c>
      <c r="BH32" s="49">
        <v>0</v>
      </c>
      <c r="BI32" s="49">
        <v>0</v>
      </c>
      <c r="BJ32" s="49">
        <v>0</v>
      </c>
      <c r="BK32" s="49">
        <v>0</v>
      </c>
      <c r="BL32" s="49">
        <v>0</v>
      </c>
    </row>
    <row r="33" spans="1:64" ht="15.6" x14ac:dyDescent="0.3">
      <c r="A33" s="34">
        <v>6204</v>
      </c>
      <c r="B33" s="32" t="s">
        <v>247</v>
      </c>
      <c r="C33" s="32" t="s">
        <v>62</v>
      </c>
      <c r="D33" s="32" t="s">
        <v>250</v>
      </c>
      <c r="E33" s="32" t="s">
        <v>211</v>
      </c>
      <c r="F33" s="32" t="s">
        <v>223</v>
      </c>
      <c r="G33" s="32" t="s">
        <v>224</v>
      </c>
      <c r="H33" s="32" t="s">
        <v>225</v>
      </c>
      <c r="I33" s="32" t="s">
        <v>208</v>
      </c>
      <c r="J33" s="32" t="s">
        <v>218</v>
      </c>
      <c r="K33" s="33">
        <v>42.12638888888889</v>
      </c>
      <c r="L33" s="33">
        <v>-104.92416666666666</v>
      </c>
      <c r="M33" s="33"/>
      <c r="N33" s="33"/>
      <c r="O33" s="34">
        <v>10180011</v>
      </c>
      <c r="P33" s="34"/>
      <c r="Q33" s="32" t="s">
        <v>209</v>
      </c>
      <c r="R33" s="34">
        <v>1981</v>
      </c>
      <c r="S33" s="34">
        <v>570</v>
      </c>
      <c r="T33" s="36">
        <v>4365137</v>
      </c>
      <c r="U33" s="35">
        <v>0.87421633421453171</v>
      </c>
      <c r="V33" s="32" t="s">
        <v>249</v>
      </c>
      <c r="W33" s="32" t="s">
        <v>210</v>
      </c>
      <c r="X33" s="32">
        <v>2241.1037920521599</v>
      </c>
      <c r="Y33" s="32">
        <v>2241.1037920521599</v>
      </c>
      <c r="Z33" s="32">
        <v>4386.9626850000004</v>
      </c>
      <c r="AA33" s="32">
        <v>2182.5684999999999</v>
      </c>
      <c r="AB33" s="32">
        <v>5238.1643999999997</v>
      </c>
      <c r="AC33" s="32">
        <v>2998.849119</v>
      </c>
      <c r="AD33" s="32">
        <v>2095.2657599999998</v>
      </c>
      <c r="AE33" s="32">
        <v>4801.6507000000001</v>
      </c>
      <c r="AF33" s="32">
        <v>1005</v>
      </c>
      <c r="AG33" s="32">
        <v>687</v>
      </c>
      <c r="AH33" s="31">
        <v>0</v>
      </c>
      <c r="AI33" s="31">
        <v>120</v>
      </c>
      <c r="AJ33" s="31">
        <v>0</v>
      </c>
      <c r="AK33" s="31">
        <v>3</v>
      </c>
      <c r="AL33" s="31">
        <v>1</v>
      </c>
      <c r="AM33" s="31">
        <v>0.93</v>
      </c>
      <c r="AN33" s="31">
        <v>0</v>
      </c>
      <c r="AO33" s="31">
        <v>68400000</v>
      </c>
      <c r="AP33" s="31">
        <v>0</v>
      </c>
      <c r="AQ33" s="31">
        <v>1710000</v>
      </c>
      <c r="AR33" s="37">
        <v>4365137</v>
      </c>
      <c r="AS33" s="37">
        <v>4059577.41</v>
      </c>
      <c r="AT33" s="38">
        <v>1.4372097560975607E-2</v>
      </c>
      <c r="AU33" s="38">
        <v>7.121951219512193E-4</v>
      </c>
      <c r="AV33" s="38">
        <v>8.7457560975609736E-3</v>
      </c>
      <c r="AW33" s="38">
        <v>7.121951219512193E-4</v>
      </c>
      <c r="AX33" s="31"/>
      <c r="AY33" s="31">
        <f t="shared" si="9"/>
        <v>13467.975442950001</v>
      </c>
      <c r="AZ33" s="31">
        <f t="shared" si="11"/>
        <v>6700.4852949999995</v>
      </c>
      <c r="BA33" s="31">
        <f t="shared" si="12"/>
        <v>16081.164707999998</v>
      </c>
      <c r="BB33" s="31">
        <f t="shared" si="13"/>
        <v>9206.4667953299995</v>
      </c>
      <c r="BC33" s="31">
        <f t="shared" si="14"/>
        <v>6432.4658831999986</v>
      </c>
      <c r="BD33" s="31">
        <f t="shared" si="15"/>
        <v>14741.067649000001</v>
      </c>
      <c r="BE33" s="31"/>
      <c r="BF33" s="49">
        <v>10090207</v>
      </c>
      <c r="BG33" s="49">
        <v>0</v>
      </c>
      <c r="BH33" s="49">
        <v>0</v>
      </c>
      <c r="BI33" s="49">
        <v>0</v>
      </c>
      <c r="BJ33" s="49">
        <v>0</v>
      </c>
      <c r="BK33" s="49">
        <v>0</v>
      </c>
      <c r="BL33" s="49">
        <v>0</v>
      </c>
    </row>
    <row r="34" spans="1:64" ht="15.6" x14ac:dyDescent="0.3">
      <c r="A34" s="34">
        <v>6204</v>
      </c>
      <c r="B34" s="32" t="s">
        <v>247</v>
      </c>
      <c r="C34" s="32" t="s">
        <v>62</v>
      </c>
      <c r="D34" s="32" t="s">
        <v>251</v>
      </c>
      <c r="E34" s="32" t="s">
        <v>211</v>
      </c>
      <c r="F34" s="32" t="s">
        <v>223</v>
      </c>
      <c r="G34" s="32" t="s">
        <v>224</v>
      </c>
      <c r="H34" s="32" t="s">
        <v>225</v>
      </c>
      <c r="I34" s="32" t="s">
        <v>208</v>
      </c>
      <c r="J34" s="32" t="s">
        <v>218</v>
      </c>
      <c r="K34" s="33">
        <v>42.12638888888889</v>
      </c>
      <c r="L34" s="33">
        <v>-104.92416666666666</v>
      </c>
      <c r="M34" s="33"/>
      <c r="N34" s="33"/>
      <c r="O34" s="34">
        <v>10180011</v>
      </c>
      <c r="P34" s="34"/>
      <c r="Q34" s="32" t="s">
        <v>209</v>
      </c>
      <c r="R34" s="34">
        <v>1982</v>
      </c>
      <c r="S34" s="34">
        <v>570</v>
      </c>
      <c r="T34" s="36">
        <v>3759517</v>
      </c>
      <c r="U34" s="35">
        <v>0.75292738123848435</v>
      </c>
      <c r="V34" s="32" t="s">
        <v>249</v>
      </c>
      <c r="W34" s="32" t="s">
        <v>210</v>
      </c>
      <c r="X34" s="32">
        <v>2547.7811530698236</v>
      </c>
      <c r="Y34" s="32">
        <v>2547.7811530698236</v>
      </c>
      <c r="Z34" s="32">
        <v>3778.3145850000001</v>
      </c>
      <c r="AA34" s="32">
        <v>1879.7584999999999</v>
      </c>
      <c r="AB34" s="32">
        <v>4511.4204</v>
      </c>
      <c r="AC34" s="32">
        <v>2582.7881790000001</v>
      </c>
      <c r="AD34" s="32">
        <v>1804.56816</v>
      </c>
      <c r="AE34" s="32">
        <v>4135.4687000000004</v>
      </c>
      <c r="AF34" s="32">
        <v>1005</v>
      </c>
      <c r="AG34" s="32">
        <v>687</v>
      </c>
      <c r="AH34" s="31">
        <v>0</v>
      </c>
      <c r="AI34" s="31">
        <v>120</v>
      </c>
      <c r="AJ34" s="31">
        <v>0</v>
      </c>
      <c r="AK34" s="31">
        <v>3</v>
      </c>
      <c r="AL34" s="31">
        <v>1</v>
      </c>
      <c r="AM34" s="31">
        <v>0.93</v>
      </c>
      <c r="AN34" s="31">
        <v>0</v>
      </c>
      <c r="AO34" s="31">
        <v>68400000</v>
      </c>
      <c r="AP34" s="31">
        <v>0</v>
      </c>
      <c r="AQ34" s="31">
        <v>1710000</v>
      </c>
      <c r="AR34" s="37">
        <v>3759517</v>
      </c>
      <c r="AS34" s="37">
        <v>3496350.81</v>
      </c>
      <c r="AT34" s="38">
        <v>1.5398675958188151E-2</v>
      </c>
      <c r="AU34" s="38">
        <v>7.6306620209059227E-4</v>
      </c>
      <c r="AV34" s="38">
        <v>9.3704529616724722E-3</v>
      </c>
      <c r="AW34" s="38">
        <v>7.6306620209059227E-4</v>
      </c>
      <c r="AX34" s="31"/>
      <c r="AY34" s="31">
        <f t="shared" si="9"/>
        <v>11599.42577595</v>
      </c>
      <c r="AZ34" s="31">
        <f t="shared" si="11"/>
        <v>5770.8585949999997</v>
      </c>
      <c r="BA34" s="31">
        <f t="shared" si="12"/>
        <v>13850.060627999999</v>
      </c>
      <c r="BB34" s="31">
        <f t="shared" si="13"/>
        <v>7929.1597095300003</v>
      </c>
      <c r="BC34" s="31">
        <f t="shared" si="14"/>
        <v>5540.0242511999995</v>
      </c>
      <c r="BD34" s="31">
        <f t="shared" si="15"/>
        <v>12695.888909000001</v>
      </c>
      <c r="BE34" s="31"/>
      <c r="BF34" s="49">
        <v>10090208</v>
      </c>
      <c r="BG34" s="49">
        <v>0</v>
      </c>
      <c r="BH34" s="49">
        <v>0</v>
      </c>
      <c r="BI34" s="49">
        <v>0</v>
      </c>
      <c r="BJ34" s="49">
        <v>0</v>
      </c>
      <c r="BK34" s="49">
        <v>0</v>
      </c>
      <c r="BL34" s="49">
        <v>0</v>
      </c>
    </row>
    <row r="35" spans="1:64" ht="15.6" x14ac:dyDescent="0.3">
      <c r="A35" s="34">
        <v>56312</v>
      </c>
      <c r="B35" s="32" t="s">
        <v>298</v>
      </c>
      <c r="C35" s="32" t="s">
        <v>62</v>
      </c>
      <c r="D35" s="32" t="s">
        <v>299</v>
      </c>
      <c r="E35" s="32" t="s">
        <v>300</v>
      </c>
      <c r="F35" s="32" t="s">
        <v>255</v>
      </c>
      <c r="G35" s="32" t="s">
        <v>207</v>
      </c>
      <c r="H35" s="32" t="s">
        <v>208</v>
      </c>
      <c r="I35" s="32" t="s">
        <v>208</v>
      </c>
      <c r="J35" s="32" t="s">
        <v>256</v>
      </c>
      <c r="K35" s="33">
        <v>41.888055555555553</v>
      </c>
      <c r="L35" s="33">
        <v>-110.09333333333333</v>
      </c>
      <c r="M35" s="33"/>
      <c r="N35" s="33"/>
      <c r="O35" s="34">
        <v>14040103</v>
      </c>
      <c r="P35" s="34"/>
      <c r="Q35" s="32" t="s">
        <v>239</v>
      </c>
      <c r="R35" s="34">
        <v>2005</v>
      </c>
      <c r="S35" s="34">
        <v>36</v>
      </c>
      <c r="T35" s="36">
        <v>212273.22666666663</v>
      </c>
      <c r="U35" s="35">
        <v>0.67311398613225082</v>
      </c>
      <c r="V35" s="32" t="s">
        <v>211</v>
      </c>
      <c r="W35" s="32" t="s">
        <v>212</v>
      </c>
      <c r="X35" s="32">
        <v>0</v>
      </c>
      <c r="Y35" s="32">
        <v>0</v>
      </c>
      <c r="Z35" s="32">
        <v>0</v>
      </c>
      <c r="AA35" s="32">
        <v>0</v>
      </c>
      <c r="AB35" s="32">
        <v>0</v>
      </c>
      <c r="AC35" s="32">
        <v>0</v>
      </c>
      <c r="AD35" s="32">
        <v>0</v>
      </c>
      <c r="AE35" s="32">
        <v>0</v>
      </c>
      <c r="AF35" s="32">
        <v>0</v>
      </c>
      <c r="AG35" s="32">
        <v>0</v>
      </c>
      <c r="AH35" s="31">
        <v>0</v>
      </c>
      <c r="AI35" s="31">
        <v>0</v>
      </c>
      <c r="AJ35" s="31">
        <v>0</v>
      </c>
      <c r="AK35" s="31">
        <v>0</v>
      </c>
      <c r="AL35" s="31">
        <v>1</v>
      </c>
      <c r="AM35" s="31">
        <v>1</v>
      </c>
      <c r="AN35" s="31">
        <v>0</v>
      </c>
      <c r="AO35" s="31">
        <v>0</v>
      </c>
      <c r="AP35" s="31">
        <v>0</v>
      </c>
      <c r="AQ35" s="31">
        <v>0</v>
      </c>
      <c r="AR35" s="37">
        <v>212273.22666666663</v>
      </c>
      <c r="AS35" s="37">
        <v>212273.22666666663</v>
      </c>
      <c r="AT35" s="38">
        <v>0</v>
      </c>
      <c r="AU35" s="38">
        <v>0</v>
      </c>
      <c r="AV35" s="38">
        <v>0</v>
      </c>
      <c r="AW35" s="38">
        <v>0</v>
      </c>
      <c r="AX35" s="31"/>
      <c r="AY35" s="31">
        <f t="shared" si="9"/>
        <v>0</v>
      </c>
      <c r="AZ35" s="31">
        <f t="shared" si="11"/>
        <v>0</v>
      </c>
      <c r="BA35" s="31">
        <f t="shared" si="12"/>
        <v>0</v>
      </c>
      <c r="BB35" s="31">
        <f t="shared" si="13"/>
        <v>0</v>
      </c>
      <c r="BC35" s="31">
        <f t="shared" si="14"/>
        <v>0</v>
      </c>
      <c r="BD35" s="31">
        <f t="shared" si="15"/>
        <v>0</v>
      </c>
      <c r="BE35" s="31"/>
      <c r="BF35" s="49">
        <v>10110201</v>
      </c>
      <c r="BG35" s="49">
        <v>0</v>
      </c>
      <c r="BH35" s="49">
        <v>0</v>
      </c>
      <c r="BI35" s="49">
        <v>0</v>
      </c>
      <c r="BJ35" s="49">
        <v>0</v>
      </c>
      <c r="BK35" s="49">
        <v>0</v>
      </c>
      <c r="BL35" s="49">
        <v>0</v>
      </c>
    </row>
    <row r="36" spans="1:64" ht="15.6" x14ac:dyDescent="0.3">
      <c r="A36" s="34">
        <v>56312</v>
      </c>
      <c r="B36" s="32" t="s">
        <v>298</v>
      </c>
      <c r="C36" s="32" t="s">
        <v>62</v>
      </c>
      <c r="D36" s="32" t="s">
        <v>301</v>
      </c>
      <c r="E36" s="32" t="s">
        <v>300</v>
      </c>
      <c r="F36" s="32" t="s">
        <v>255</v>
      </c>
      <c r="G36" s="32" t="s">
        <v>207</v>
      </c>
      <c r="H36" s="32" t="s">
        <v>208</v>
      </c>
      <c r="I36" s="32" t="s">
        <v>208</v>
      </c>
      <c r="J36" s="32" t="s">
        <v>256</v>
      </c>
      <c r="K36" s="33">
        <v>41.888055555555553</v>
      </c>
      <c r="L36" s="33">
        <v>-110.09333333333333</v>
      </c>
      <c r="M36" s="33"/>
      <c r="N36" s="33"/>
      <c r="O36" s="34">
        <v>14040103</v>
      </c>
      <c r="P36" s="34"/>
      <c r="Q36" s="32" t="s">
        <v>239</v>
      </c>
      <c r="R36" s="34">
        <v>2005</v>
      </c>
      <c r="S36" s="34">
        <v>36</v>
      </c>
      <c r="T36" s="36">
        <v>212273.22666666663</v>
      </c>
      <c r="U36" s="35">
        <v>0.67311398613225082</v>
      </c>
      <c r="V36" s="32" t="s">
        <v>211</v>
      </c>
      <c r="W36" s="32" t="s">
        <v>212</v>
      </c>
      <c r="X36" s="32">
        <v>0</v>
      </c>
      <c r="Y36" s="32">
        <v>0</v>
      </c>
      <c r="Z36" s="32">
        <v>0</v>
      </c>
      <c r="AA36" s="32">
        <v>0</v>
      </c>
      <c r="AB36" s="32">
        <v>0</v>
      </c>
      <c r="AC36" s="32">
        <v>0</v>
      </c>
      <c r="AD36" s="32">
        <v>0</v>
      </c>
      <c r="AE36" s="32">
        <v>0</v>
      </c>
      <c r="AF36" s="32">
        <v>0</v>
      </c>
      <c r="AG36" s="32">
        <v>0</v>
      </c>
      <c r="AH36" s="31">
        <v>0</v>
      </c>
      <c r="AI36" s="31">
        <v>0</v>
      </c>
      <c r="AJ36" s="31">
        <v>0</v>
      </c>
      <c r="AK36" s="31">
        <v>0</v>
      </c>
      <c r="AL36" s="31">
        <v>1</v>
      </c>
      <c r="AM36" s="31">
        <v>1</v>
      </c>
      <c r="AN36" s="31">
        <v>0</v>
      </c>
      <c r="AO36" s="31">
        <v>0</v>
      </c>
      <c r="AP36" s="31">
        <v>0</v>
      </c>
      <c r="AQ36" s="31">
        <v>0</v>
      </c>
      <c r="AR36" s="37">
        <v>212273.22666666663</v>
      </c>
      <c r="AS36" s="37">
        <v>212273.22666666663</v>
      </c>
      <c r="AT36" s="38">
        <v>0</v>
      </c>
      <c r="AU36" s="38">
        <v>0</v>
      </c>
      <c r="AV36" s="38">
        <v>0</v>
      </c>
      <c r="AW36" s="38">
        <v>0</v>
      </c>
      <c r="AX36" s="31"/>
      <c r="AY36" s="31">
        <f t="shared" si="9"/>
        <v>0</v>
      </c>
      <c r="AZ36" s="31">
        <f t="shared" si="11"/>
        <v>0</v>
      </c>
      <c r="BA36" s="31">
        <f t="shared" si="12"/>
        <v>0</v>
      </c>
      <c r="BB36" s="31">
        <f t="shared" si="13"/>
        <v>0</v>
      </c>
      <c r="BC36" s="31">
        <f t="shared" si="14"/>
        <v>0</v>
      </c>
      <c r="BD36" s="31">
        <f t="shared" si="15"/>
        <v>0</v>
      </c>
      <c r="BE36" s="31"/>
      <c r="BF36" s="49">
        <v>10120101</v>
      </c>
      <c r="BG36" s="49">
        <v>0</v>
      </c>
      <c r="BH36" s="49">
        <v>0</v>
      </c>
      <c r="BI36" s="49">
        <v>0</v>
      </c>
      <c r="BJ36" s="49">
        <v>0</v>
      </c>
      <c r="BK36" s="49">
        <v>0</v>
      </c>
      <c r="BL36" s="49">
        <v>0</v>
      </c>
    </row>
    <row r="37" spans="1:64" ht="15.6" x14ac:dyDescent="0.3">
      <c r="A37" s="34">
        <v>56312</v>
      </c>
      <c r="B37" s="32" t="s">
        <v>298</v>
      </c>
      <c r="C37" s="32" t="s">
        <v>62</v>
      </c>
      <c r="D37" s="32" t="s">
        <v>302</v>
      </c>
      <c r="E37" s="32" t="s">
        <v>300</v>
      </c>
      <c r="F37" s="32" t="s">
        <v>255</v>
      </c>
      <c r="G37" s="32" t="s">
        <v>207</v>
      </c>
      <c r="H37" s="32" t="s">
        <v>208</v>
      </c>
      <c r="I37" s="32" t="s">
        <v>208</v>
      </c>
      <c r="J37" s="32" t="s">
        <v>256</v>
      </c>
      <c r="K37" s="33">
        <v>41.888055555555553</v>
      </c>
      <c r="L37" s="33">
        <v>-110.09333333333333</v>
      </c>
      <c r="M37" s="33"/>
      <c r="N37" s="33"/>
      <c r="O37" s="34">
        <v>14040103</v>
      </c>
      <c r="P37" s="34"/>
      <c r="Q37" s="32" t="s">
        <v>239</v>
      </c>
      <c r="R37" s="34">
        <v>2005</v>
      </c>
      <c r="S37" s="34">
        <v>36</v>
      </c>
      <c r="T37" s="36">
        <v>212273.22666666663</v>
      </c>
      <c r="U37" s="35">
        <v>0.67311398613225082</v>
      </c>
      <c r="V37" s="32" t="s">
        <v>211</v>
      </c>
      <c r="W37" s="32" t="s">
        <v>212</v>
      </c>
      <c r="X37" s="32">
        <v>0</v>
      </c>
      <c r="Y37" s="32">
        <v>0</v>
      </c>
      <c r="Z37" s="32">
        <v>0</v>
      </c>
      <c r="AA37" s="32">
        <v>0</v>
      </c>
      <c r="AB37" s="32">
        <v>0</v>
      </c>
      <c r="AC37" s="32">
        <v>0</v>
      </c>
      <c r="AD37" s="32">
        <v>0</v>
      </c>
      <c r="AE37" s="32">
        <v>0</v>
      </c>
      <c r="AF37" s="32">
        <v>0</v>
      </c>
      <c r="AG37" s="32">
        <v>0</v>
      </c>
      <c r="AH37" s="31">
        <v>0</v>
      </c>
      <c r="AI37" s="31">
        <v>0</v>
      </c>
      <c r="AJ37" s="31">
        <v>0</v>
      </c>
      <c r="AK37" s="31">
        <v>0</v>
      </c>
      <c r="AL37" s="31">
        <v>1</v>
      </c>
      <c r="AM37" s="31">
        <v>1</v>
      </c>
      <c r="AN37" s="31">
        <v>0</v>
      </c>
      <c r="AO37" s="31">
        <v>0</v>
      </c>
      <c r="AP37" s="31">
        <v>0</v>
      </c>
      <c r="AQ37" s="31">
        <v>0</v>
      </c>
      <c r="AR37" s="37">
        <v>212273.22666666663</v>
      </c>
      <c r="AS37" s="37">
        <v>212273.22666666663</v>
      </c>
      <c r="AT37" s="38">
        <v>0</v>
      </c>
      <c r="AU37" s="38">
        <v>0</v>
      </c>
      <c r="AV37" s="38">
        <v>0</v>
      </c>
      <c r="AW37" s="38">
        <v>0</v>
      </c>
      <c r="AX37" s="31"/>
      <c r="AY37" s="31">
        <f t="shared" si="9"/>
        <v>0</v>
      </c>
      <c r="AZ37" s="31">
        <f t="shared" si="11"/>
        <v>0</v>
      </c>
      <c r="BA37" s="31">
        <f t="shared" si="12"/>
        <v>0</v>
      </c>
      <c r="BB37" s="31">
        <f t="shared" si="13"/>
        <v>0</v>
      </c>
      <c r="BC37" s="31">
        <f t="shared" si="14"/>
        <v>0</v>
      </c>
      <c r="BD37" s="31">
        <f t="shared" si="15"/>
        <v>0</v>
      </c>
      <c r="BE37" s="31"/>
      <c r="BF37" s="49">
        <v>10120102</v>
      </c>
      <c r="BG37" s="49">
        <v>0</v>
      </c>
      <c r="BH37" s="49">
        <v>0</v>
      </c>
      <c r="BI37" s="49">
        <v>0</v>
      </c>
      <c r="BJ37" s="49">
        <v>0</v>
      </c>
      <c r="BK37" s="49">
        <v>0</v>
      </c>
      <c r="BL37" s="49">
        <v>0</v>
      </c>
    </row>
    <row r="38" spans="1:64" ht="15.6" x14ac:dyDescent="0.3">
      <c r="A38" s="34">
        <v>8066</v>
      </c>
      <c r="B38" s="32" t="s">
        <v>276</v>
      </c>
      <c r="C38" s="32" t="s">
        <v>62</v>
      </c>
      <c r="D38" s="32" t="s">
        <v>277</v>
      </c>
      <c r="E38" s="32" t="s">
        <v>211</v>
      </c>
      <c r="F38" s="32" t="s">
        <v>223</v>
      </c>
      <c r="G38" s="32" t="s">
        <v>224</v>
      </c>
      <c r="H38" s="32" t="s">
        <v>225</v>
      </c>
      <c r="I38" s="32" t="s">
        <v>208</v>
      </c>
      <c r="J38" s="32" t="s">
        <v>218</v>
      </c>
      <c r="K38" s="33">
        <v>41.737777777777779</v>
      </c>
      <c r="L38" s="33">
        <v>-108.78749999999999</v>
      </c>
      <c r="M38" s="33"/>
      <c r="N38" s="33"/>
      <c r="O38" s="34">
        <v>14040105</v>
      </c>
      <c r="P38" s="34"/>
      <c r="Q38" s="32" t="s">
        <v>239</v>
      </c>
      <c r="R38" s="34">
        <v>1974</v>
      </c>
      <c r="S38" s="34">
        <v>577.9</v>
      </c>
      <c r="T38" s="36">
        <v>3862897</v>
      </c>
      <c r="U38" s="35">
        <v>0.76305585251591934</v>
      </c>
      <c r="V38" s="32" t="s">
        <v>278</v>
      </c>
      <c r="W38" s="32" t="s">
        <v>210</v>
      </c>
      <c r="X38" s="32">
        <v>2146.7415271236478</v>
      </c>
      <c r="Y38" s="32">
        <v>2146.7415271236478</v>
      </c>
      <c r="Z38" s="32">
        <v>3882.2114849999998</v>
      </c>
      <c r="AA38" s="32">
        <v>1931.4485</v>
      </c>
      <c r="AB38" s="32">
        <v>4635.4763999999996</v>
      </c>
      <c r="AC38" s="32">
        <v>2653.8102389999999</v>
      </c>
      <c r="AD38" s="32">
        <v>1854.19056</v>
      </c>
      <c r="AE38" s="32">
        <v>4249.1867000000002</v>
      </c>
      <c r="AF38" s="32">
        <v>1005</v>
      </c>
      <c r="AG38" s="32">
        <v>687</v>
      </c>
      <c r="AH38" s="31">
        <v>0</v>
      </c>
      <c r="AI38" s="31">
        <v>120</v>
      </c>
      <c r="AJ38" s="31">
        <v>0</v>
      </c>
      <c r="AK38" s="31">
        <v>3</v>
      </c>
      <c r="AL38" s="31">
        <v>1</v>
      </c>
      <c r="AM38" s="31">
        <v>0.93</v>
      </c>
      <c r="AN38" s="31">
        <v>0</v>
      </c>
      <c r="AO38" s="31">
        <v>69348000</v>
      </c>
      <c r="AP38" s="31">
        <v>0</v>
      </c>
      <c r="AQ38" s="31">
        <v>1733700</v>
      </c>
      <c r="AR38" s="37">
        <v>3862897</v>
      </c>
      <c r="AS38" s="37">
        <v>3592494.21</v>
      </c>
      <c r="AT38" s="38">
        <v>1.5134999999999999E-2</v>
      </c>
      <c r="AU38" s="38">
        <v>7.5000000000000002E-4</v>
      </c>
      <c r="AV38" s="38">
        <v>9.2099999999999994E-3</v>
      </c>
      <c r="AW38" s="38">
        <v>7.5000000000000002E-4</v>
      </c>
      <c r="AX38" s="31"/>
      <c r="AY38" s="31">
        <f t="shared" si="9"/>
        <v>11918.389258949999</v>
      </c>
      <c r="AZ38" s="31">
        <f t="shared" si="11"/>
        <v>5929.5468949999995</v>
      </c>
      <c r="BA38" s="31">
        <f t="shared" si="12"/>
        <v>14230.912547999998</v>
      </c>
      <c r="BB38" s="31">
        <f t="shared" si="13"/>
        <v>8147.1974337299989</v>
      </c>
      <c r="BC38" s="31">
        <f t="shared" si="14"/>
        <v>5692.3650191999996</v>
      </c>
      <c r="BD38" s="31">
        <f t="shared" si="15"/>
        <v>13045.003169</v>
      </c>
      <c r="BE38" s="31"/>
      <c r="BF38" s="49">
        <v>10120103</v>
      </c>
      <c r="BG38" s="49">
        <v>0</v>
      </c>
      <c r="BH38" s="49">
        <v>0</v>
      </c>
      <c r="BI38" s="49">
        <v>0</v>
      </c>
      <c r="BJ38" s="49">
        <v>0</v>
      </c>
      <c r="BK38" s="49">
        <v>0</v>
      </c>
      <c r="BL38" s="49">
        <v>0</v>
      </c>
    </row>
    <row r="39" spans="1:64" ht="15.6" x14ac:dyDescent="0.3">
      <c r="A39" s="34">
        <v>8066</v>
      </c>
      <c r="B39" s="32" t="s">
        <v>276</v>
      </c>
      <c r="C39" s="32" t="s">
        <v>62</v>
      </c>
      <c r="D39" s="32" t="s">
        <v>279</v>
      </c>
      <c r="E39" s="32" t="s">
        <v>211</v>
      </c>
      <c r="F39" s="32" t="s">
        <v>223</v>
      </c>
      <c r="G39" s="32" t="s">
        <v>224</v>
      </c>
      <c r="H39" s="32" t="s">
        <v>225</v>
      </c>
      <c r="I39" s="32" t="s">
        <v>208</v>
      </c>
      <c r="J39" s="32" t="s">
        <v>218</v>
      </c>
      <c r="K39" s="33">
        <v>41.737777777777779</v>
      </c>
      <c r="L39" s="33">
        <v>-108.78749999999999</v>
      </c>
      <c r="M39" s="33"/>
      <c r="N39" s="33"/>
      <c r="O39" s="34">
        <v>14040105</v>
      </c>
      <c r="P39" s="34"/>
      <c r="Q39" s="32" t="s">
        <v>239</v>
      </c>
      <c r="R39" s="34">
        <v>1975</v>
      </c>
      <c r="S39" s="34">
        <v>577.9</v>
      </c>
      <c r="T39" s="36">
        <v>3980682</v>
      </c>
      <c r="U39" s="35">
        <v>0.78632246655936588</v>
      </c>
      <c r="V39" s="32" t="s">
        <v>278</v>
      </c>
      <c r="W39" s="32" t="s">
        <v>210</v>
      </c>
      <c r="X39" s="32">
        <v>2217.5132258200319</v>
      </c>
      <c r="Y39" s="32">
        <v>2217.5132258200319</v>
      </c>
      <c r="Z39" s="32">
        <v>4000.5854100000001</v>
      </c>
      <c r="AA39" s="32">
        <v>1990.3409999999999</v>
      </c>
      <c r="AB39" s="32">
        <v>4776.8184000000001</v>
      </c>
      <c r="AC39" s="32">
        <v>2734.7285339999999</v>
      </c>
      <c r="AD39" s="32">
        <v>1910.7273600000001</v>
      </c>
      <c r="AE39" s="32">
        <v>4378.7502000000004</v>
      </c>
      <c r="AF39" s="32">
        <v>1005</v>
      </c>
      <c r="AG39" s="32">
        <v>687</v>
      </c>
      <c r="AH39" s="31">
        <v>0</v>
      </c>
      <c r="AI39" s="31">
        <v>120</v>
      </c>
      <c r="AJ39" s="31">
        <v>0</v>
      </c>
      <c r="AK39" s="31">
        <v>3</v>
      </c>
      <c r="AL39" s="31">
        <v>1</v>
      </c>
      <c r="AM39" s="31">
        <v>0.93</v>
      </c>
      <c r="AN39" s="31">
        <v>0</v>
      </c>
      <c r="AO39" s="31">
        <v>69348000</v>
      </c>
      <c r="AP39" s="31">
        <v>0</v>
      </c>
      <c r="AQ39" s="31">
        <v>1733700</v>
      </c>
      <c r="AR39" s="37">
        <v>3980682</v>
      </c>
      <c r="AS39" s="37">
        <v>3702034.2600000002</v>
      </c>
      <c r="AT39" s="38">
        <v>3.0270000000000002E-3</v>
      </c>
      <c r="AU39" s="38">
        <v>1.4999999999999999E-4</v>
      </c>
      <c r="AV39" s="38">
        <v>1.8420000000000001E-3</v>
      </c>
      <c r="AW39" s="38">
        <v>1.4999999999999999E-4</v>
      </c>
      <c r="AX39" s="31"/>
      <c r="AY39" s="31">
        <f t="shared" si="9"/>
        <v>12281.7972087</v>
      </c>
      <c r="AZ39" s="31">
        <f t="shared" si="11"/>
        <v>6110.3468699999994</v>
      </c>
      <c r="BA39" s="31">
        <f t="shared" si="12"/>
        <v>14664.832488</v>
      </c>
      <c r="BB39" s="31">
        <f t="shared" si="13"/>
        <v>8395.6165993799987</v>
      </c>
      <c r="BC39" s="31">
        <f t="shared" si="14"/>
        <v>5865.9329951999998</v>
      </c>
      <c r="BD39" s="31">
        <f t="shared" si="15"/>
        <v>13442.763114000001</v>
      </c>
      <c r="BE39" s="31"/>
      <c r="BF39" s="49">
        <v>10120104</v>
      </c>
      <c r="BG39" s="49">
        <v>0</v>
      </c>
      <c r="BH39" s="49">
        <v>0</v>
      </c>
      <c r="BI39" s="49">
        <v>0</v>
      </c>
      <c r="BJ39" s="49">
        <v>0</v>
      </c>
      <c r="BK39" s="49">
        <v>0</v>
      </c>
      <c r="BL39" s="49">
        <v>0</v>
      </c>
    </row>
    <row r="40" spans="1:64" ht="15.6" x14ac:dyDescent="0.3">
      <c r="A40" s="34">
        <v>8066</v>
      </c>
      <c r="B40" s="32" t="s">
        <v>276</v>
      </c>
      <c r="C40" s="32" t="s">
        <v>62</v>
      </c>
      <c r="D40" s="32" t="s">
        <v>280</v>
      </c>
      <c r="E40" s="32" t="s">
        <v>211</v>
      </c>
      <c r="F40" s="32" t="s">
        <v>223</v>
      </c>
      <c r="G40" s="32" t="s">
        <v>224</v>
      </c>
      <c r="H40" s="32" t="s">
        <v>225</v>
      </c>
      <c r="I40" s="32" t="s">
        <v>208</v>
      </c>
      <c r="J40" s="32" t="s">
        <v>218</v>
      </c>
      <c r="K40" s="33">
        <v>41.737777777777779</v>
      </c>
      <c r="L40" s="33">
        <v>-108.78749999999999</v>
      </c>
      <c r="M40" s="33"/>
      <c r="N40" s="33"/>
      <c r="O40" s="34">
        <v>14040105</v>
      </c>
      <c r="P40" s="34"/>
      <c r="Q40" s="32" t="s">
        <v>239</v>
      </c>
      <c r="R40" s="34">
        <v>1976</v>
      </c>
      <c r="S40" s="34">
        <v>577.9</v>
      </c>
      <c r="T40" s="36">
        <v>4151476</v>
      </c>
      <c r="U40" s="35">
        <v>0.8200601927463711</v>
      </c>
      <c r="V40" s="32" t="s">
        <v>278</v>
      </c>
      <c r="W40" s="32" t="s">
        <v>210</v>
      </c>
      <c r="X40" s="32">
        <v>2311.8754907485436</v>
      </c>
      <c r="Y40" s="32">
        <v>2311.8754907485436</v>
      </c>
      <c r="Z40" s="32">
        <v>4172.2333799999997</v>
      </c>
      <c r="AA40" s="32">
        <v>2075.7379999999998</v>
      </c>
      <c r="AB40" s="32">
        <v>4981.7712000000001</v>
      </c>
      <c r="AC40" s="32">
        <v>2852.0640119999998</v>
      </c>
      <c r="AD40" s="32">
        <v>1992.70848</v>
      </c>
      <c r="AE40" s="32">
        <v>4566.6235999999999</v>
      </c>
      <c r="AF40" s="32">
        <v>1004.9999999999999</v>
      </c>
      <c r="AG40" s="32">
        <v>687</v>
      </c>
      <c r="AH40" s="31">
        <v>0</v>
      </c>
      <c r="AI40" s="31">
        <v>120</v>
      </c>
      <c r="AJ40" s="31">
        <v>0</v>
      </c>
      <c r="AK40" s="31">
        <v>3</v>
      </c>
      <c r="AL40" s="31">
        <v>1</v>
      </c>
      <c r="AM40" s="31">
        <v>0.93</v>
      </c>
      <c r="AN40" s="31">
        <v>0</v>
      </c>
      <c r="AO40" s="31">
        <v>69348000</v>
      </c>
      <c r="AP40" s="31">
        <v>0</v>
      </c>
      <c r="AQ40" s="31">
        <v>1733700</v>
      </c>
      <c r="AR40" s="37">
        <v>4151476</v>
      </c>
      <c r="AS40" s="37">
        <v>3860872.68</v>
      </c>
      <c r="AT40" s="38">
        <v>1.9171000000000001E-2</v>
      </c>
      <c r="AU40" s="38">
        <v>9.5E-4</v>
      </c>
      <c r="AV40" s="38">
        <v>1.1665999999999999E-2</v>
      </c>
      <c r="AW40" s="38">
        <v>9.5E-4</v>
      </c>
      <c r="AX40" s="31"/>
      <c r="AY40" s="31">
        <f t="shared" si="9"/>
        <v>12808.756476599998</v>
      </c>
      <c r="AZ40" s="31">
        <f t="shared" si="11"/>
        <v>6372.5156599999991</v>
      </c>
      <c r="BA40" s="31">
        <f t="shared" si="12"/>
        <v>15294.037584</v>
      </c>
      <c r="BB40" s="31">
        <f t="shared" si="13"/>
        <v>8755.8365168399996</v>
      </c>
      <c r="BC40" s="31">
        <f t="shared" si="14"/>
        <v>6117.6150336000001</v>
      </c>
      <c r="BD40" s="31">
        <f t="shared" si="15"/>
        <v>14019.534451999998</v>
      </c>
      <c r="BE40" s="31"/>
      <c r="BF40" s="49">
        <v>10120105</v>
      </c>
      <c r="BG40" s="49">
        <v>0</v>
      </c>
      <c r="BH40" s="49">
        <v>0</v>
      </c>
      <c r="BI40" s="49">
        <v>0</v>
      </c>
      <c r="BJ40" s="49">
        <v>0</v>
      </c>
      <c r="BK40" s="49">
        <v>0</v>
      </c>
      <c r="BL40" s="49">
        <v>0</v>
      </c>
    </row>
    <row r="41" spans="1:64" ht="15.6" x14ac:dyDescent="0.3">
      <c r="A41" s="34">
        <v>8066</v>
      </c>
      <c r="B41" s="32" t="s">
        <v>276</v>
      </c>
      <c r="C41" s="32" t="s">
        <v>62</v>
      </c>
      <c r="D41" s="32" t="s">
        <v>281</v>
      </c>
      <c r="E41" s="32" t="s">
        <v>211</v>
      </c>
      <c r="F41" s="32" t="s">
        <v>223</v>
      </c>
      <c r="G41" s="32" t="s">
        <v>224</v>
      </c>
      <c r="H41" s="32" t="s">
        <v>225</v>
      </c>
      <c r="I41" s="32" t="s">
        <v>208</v>
      </c>
      <c r="J41" s="32" t="s">
        <v>218</v>
      </c>
      <c r="K41" s="33">
        <v>41.737777777777779</v>
      </c>
      <c r="L41" s="33">
        <v>-108.78749999999999</v>
      </c>
      <c r="M41" s="33"/>
      <c r="N41" s="33"/>
      <c r="O41" s="34">
        <v>14040105</v>
      </c>
      <c r="P41" s="34"/>
      <c r="Q41" s="32" t="s">
        <v>239</v>
      </c>
      <c r="R41" s="34">
        <v>1979</v>
      </c>
      <c r="S41" s="34">
        <v>584</v>
      </c>
      <c r="T41" s="36">
        <v>3308345</v>
      </c>
      <c r="U41" s="35">
        <v>0.64668656564708826</v>
      </c>
      <c r="V41" s="32" t="s">
        <v>278</v>
      </c>
      <c r="W41" s="32" t="s">
        <v>210</v>
      </c>
      <c r="X41" s="32">
        <v>1840.0641661059842</v>
      </c>
      <c r="Y41" s="32">
        <v>1840.0641661059842</v>
      </c>
      <c r="Z41" s="32">
        <v>3324.8867249999998</v>
      </c>
      <c r="AA41" s="32">
        <v>1654.1724999999999</v>
      </c>
      <c r="AB41" s="32">
        <v>3970.0140000000001</v>
      </c>
      <c r="AC41" s="32">
        <v>2272.8330150000002</v>
      </c>
      <c r="AD41" s="32">
        <v>1588.0056</v>
      </c>
      <c r="AE41" s="32">
        <v>3639.1795000000002</v>
      </c>
      <c r="AF41" s="32">
        <v>1005</v>
      </c>
      <c r="AG41" s="32">
        <v>687</v>
      </c>
      <c r="AH41" s="31">
        <v>0</v>
      </c>
      <c r="AI41" s="31">
        <v>120</v>
      </c>
      <c r="AJ41" s="31">
        <v>0</v>
      </c>
      <c r="AK41" s="31">
        <v>3</v>
      </c>
      <c r="AL41" s="31">
        <v>1</v>
      </c>
      <c r="AM41" s="31">
        <v>0.93</v>
      </c>
      <c r="AN41" s="31">
        <v>0</v>
      </c>
      <c r="AO41" s="31">
        <v>70080000</v>
      </c>
      <c r="AP41" s="31">
        <v>0</v>
      </c>
      <c r="AQ41" s="31">
        <v>1752000</v>
      </c>
      <c r="AR41" s="37">
        <v>3308345</v>
      </c>
      <c r="AS41" s="37">
        <v>3076760.85</v>
      </c>
      <c r="AT41" s="38">
        <v>1.8794306666666669</v>
      </c>
      <c r="AU41" s="38">
        <v>9.3133333333333346E-2</v>
      </c>
      <c r="AV41" s="38">
        <v>1.1436773333333334</v>
      </c>
      <c r="AW41" s="38">
        <v>9.3133333333333346E-2</v>
      </c>
      <c r="AX41" s="31"/>
      <c r="AY41" s="31">
        <f t="shared" si="9"/>
        <v>10207.40224575</v>
      </c>
      <c r="AZ41" s="31">
        <f t="shared" si="11"/>
        <v>5078.3095749999993</v>
      </c>
      <c r="BA41" s="31">
        <f t="shared" si="12"/>
        <v>12187.94298</v>
      </c>
      <c r="BB41" s="31">
        <f t="shared" si="13"/>
        <v>6977.5973560499997</v>
      </c>
      <c r="BC41" s="31">
        <f t="shared" si="14"/>
        <v>4875.1771919999992</v>
      </c>
      <c r="BD41" s="31">
        <f t="shared" si="15"/>
        <v>11172.281064999999</v>
      </c>
      <c r="BE41" s="31"/>
      <c r="BF41" s="49">
        <v>10120106</v>
      </c>
      <c r="BG41" s="49">
        <v>0</v>
      </c>
      <c r="BH41" s="49">
        <v>0</v>
      </c>
      <c r="BI41" s="49">
        <v>0</v>
      </c>
      <c r="BJ41" s="49">
        <v>0</v>
      </c>
      <c r="BK41" s="49">
        <v>0</v>
      </c>
      <c r="BL41" s="49">
        <v>0</v>
      </c>
    </row>
    <row r="42" spans="1:64" ht="15.6" x14ac:dyDescent="0.3">
      <c r="A42" s="34">
        <v>54472</v>
      </c>
      <c r="B42" s="32" t="s">
        <v>286</v>
      </c>
      <c r="C42" s="32" t="s">
        <v>62</v>
      </c>
      <c r="D42" s="32" t="s">
        <v>287</v>
      </c>
      <c r="E42" s="32" t="s">
        <v>288</v>
      </c>
      <c r="F42" s="32" t="s">
        <v>289</v>
      </c>
      <c r="G42" s="32" t="s">
        <v>224</v>
      </c>
      <c r="H42" s="32" t="s">
        <v>225</v>
      </c>
      <c r="I42" s="32" t="s">
        <v>208</v>
      </c>
      <c r="J42" s="32" t="s">
        <v>256</v>
      </c>
      <c r="K42" s="33">
        <v>41.541666666666664</v>
      </c>
      <c r="L42" s="33">
        <v>-109.125</v>
      </c>
      <c r="M42" s="33"/>
      <c r="N42" s="33"/>
      <c r="O42" s="34">
        <v>14040105</v>
      </c>
      <c r="P42" s="34"/>
      <c r="Q42" s="32" t="s">
        <v>239</v>
      </c>
      <c r="R42" s="34">
        <v>1986</v>
      </c>
      <c r="S42" s="34">
        <v>11.5</v>
      </c>
      <c r="T42" s="36">
        <v>73438.7</v>
      </c>
      <c r="U42" s="35">
        <v>0.7289924558268811</v>
      </c>
      <c r="V42" s="32" t="s">
        <v>245</v>
      </c>
      <c r="W42" s="32" t="s">
        <v>246</v>
      </c>
      <c r="X42" s="32">
        <v>0</v>
      </c>
      <c r="Y42" s="32">
        <v>0</v>
      </c>
      <c r="Z42" s="32">
        <v>88.346756099999993</v>
      </c>
      <c r="AA42" s="32">
        <v>69.766765000000007</v>
      </c>
      <c r="AB42" s="32">
        <v>107.220502</v>
      </c>
      <c r="AC42" s="32">
        <v>60.660366199999999</v>
      </c>
      <c r="AD42" s="32">
        <v>48.616419399999998</v>
      </c>
      <c r="AE42" s="32">
        <v>85.923278999999994</v>
      </c>
      <c r="AF42" s="32">
        <v>1203</v>
      </c>
      <c r="AG42" s="32">
        <v>826</v>
      </c>
      <c r="AH42" s="31">
        <v>0</v>
      </c>
      <c r="AI42" s="31">
        <v>120</v>
      </c>
      <c r="AJ42" s="31">
        <v>0</v>
      </c>
      <c r="AK42" s="31">
        <v>3</v>
      </c>
      <c r="AL42" s="31">
        <v>1</v>
      </c>
      <c r="AM42" s="31">
        <v>0.93</v>
      </c>
      <c r="AN42" s="31">
        <v>0</v>
      </c>
      <c r="AO42" s="31">
        <v>1380000</v>
      </c>
      <c r="AP42" s="31">
        <v>0</v>
      </c>
      <c r="AQ42" s="31">
        <v>34500</v>
      </c>
      <c r="AR42" s="37">
        <v>73438.7</v>
      </c>
      <c r="AS42" s="37">
        <v>68297.990999999995</v>
      </c>
      <c r="AT42" s="38">
        <v>120.26733170658684</v>
      </c>
      <c r="AU42" s="38">
        <v>4.9986422155688626</v>
      </c>
      <c r="AV42" s="38">
        <v>82.577569401197607</v>
      </c>
      <c r="AW42" s="38">
        <v>4.9986422155688626</v>
      </c>
      <c r="AX42" s="31"/>
      <c r="AY42" s="31">
        <f t="shared" si="9"/>
        <v>271.22454122699997</v>
      </c>
      <c r="AZ42" s="31">
        <f t="shared" si="11"/>
        <v>214.18396855</v>
      </c>
      <c r="BA42" s="31">
        <f t="shared" si="12"/>
        <v>329.16694113999995</v>
      </c>
      <c r="BB42" s="31">
        <f t="shared" si="13"/>
        <v>186.22732423399998</v>
      </c>
      <c r="BC42" s="31">
        <f t="shared" si="14"/>
        <v>149.25240755799999</v>
      </c>
      <c r="BD42" s="31">
        <f t="shared" si="15"/>
        <v>263.78446652999997</v>
      </c>
      <c r="BE42" s="31"/>
      <c r="BF42" s="34">
        <v>10120107</v>
      </c>
      <c r="BG42" s="49">
        <f t="shared" ref="BG42:BL42" si="17">SUM(AY12:AY14)</f>
        <v>682.86817409999992</v>
      </c>
      <c r="BH42" s="49">
        <f t="shared" si="17"/>
        <v>339.73541</v>
      </c>
      <c r="BI42" s="49">
        <f t="shared" si="17"/>
        <v>815.36498400000005</v>
      </c>
      <c r="BJ42" s="49">
        <f t="shared" si="17"/>
        <v>466.79645333999997</v>
      </c>
      <c r="BK42" s="49">
        <f t="shared" si="17"/>
        <v>326.1459936</v>
      </c>
      <c r="BL42" s="49">
        <f t="shared" si="17"/>
        <v>747.41790199999991</v>
      </c>
    </row>
    <row r="43" spans="1:64" ht="15.6" x14ac:dyDescent="0.3">
      <c r="A43" s="34">
        <v>54318</v>
      </c>
      <c r="B43" s="32" t="s">
        <v>282</v>
      </c>
      <c r="C43" s="32" t="s">
        <v>62</v>
      </c>
      <c r="D43" s="32" t="s">
        <v>283</v>
      </c>
      <c r="E43" s="32" t="s">
        <v>284</v>
      </c>
      <c r="F43" s="32" t="s">
        <v>223</v>
      </c>
      <c r="G43" s="32" t="s">
        <v>224</v>
      </c>
      <c r="H43" s="32" t="s">
        <v>225</v>
      </c>
      <c r="I43" s="32" t="s">
        <v>208</v>
      </c>
      <c r="J43" s="32" t="s">
        <v>218</v>
      </c>
      <c r="K43" s="33">
        <v>41.593333333333334</v>
      </c>
      <c r="L43" s="33">
        <v>-109.75416666666666</v>
      </c>
      <c r="M43" s="33"/>
      <c r="N43" s="33"/>
      <c r="O43" s="34">
        <v>14040107</v>
      </c>
      <c r="P43" s="34"/>
      <c r="Q43" s="32" t="s">
        <v>239</v>
      </c>
      <c r="R43" s="34">
        <v>1968</v>
      </c>
      <c r="S43" s="34">
        <v>15</v>
      </c>
      <c r="T43" s="36">
        <v>97134</v>
      </c>
      <c r="U43" s="35">
        <v>0.73922374429223747</v>
      </c>
      <c r="V43" s="32" t="s">
        <v>278</v>
      </c>
      <c r="W43" s="32" t="s">
        <v>210</v>
      </c>
      <c r="X43" s="32">
        <v>0</v>
      </c>
      <c r="Y43" s="32">
        <v>0</v>
      </c>
      <c r="Z43" s="32">
        <v>97.619669999999999</v>
      </c>
      <c r="AA43" s="32">
        <v>48.567</v>
      </c>
      <c r="AB43" s="32">
        <v>116.5608</v>
      </c>
      <c r="AC43" s="32">
        <v>66.731058000000004</v>
      </c>
      <c r="AD43" s="32">
        <v>46.624319999999997</v>
      </c>
      <c r="AE43" s="32">
        <v>106.84739999999999</v>
      </c>
      <c r="AF43" s="32">
        <v>1005</v>
      </c>
      <c r="AG43" s="32">
        <v>687.00000000000011</v>
      </c>
      <c r="AH43" s="31">
        <v>0</v>
      </c>
      <c r="AI43" s="31">
        <v>120</v>
      </c>
      <c r="AJ43" s="31">
        <v>0</v>
      </c>
      <c r="AK43" s="31">
        <v>3</v>
      </c>
      <c r="AL43" s="31">
        <v>1</v>
      </c>
      <c r="AM43" s="31">
        <v>0.93</v>
      </c>
      <c r="AN43" s="31">
        <v>0</v>
      </c>
      <c r="AO43" s="31">
        <v>1800000</v>
      </c>
      <c r="AP43" s="31">
        <v>0</v>
      </c>
      <c r="AQ43" s="31">
        <v>45000</v>
      </c>
      <c r="AR43" s="37">
        <v>97134</v>
      </c>
      <c r="AS43" s="37">
        <v>90334.62000000001</v>
      </c>
      <c r="AT43" s="38">
        <v>42.45872</v>
      </c>
      <c r="AU43" s="38">
        <v>2.1040000000000001</v>
      </c>
      <c r="AV43" s="38">
        <v>25.837119999999999</v>
      </c>
      <c r="AW43" s="38">
        <v>2.1040000000000001</v>
      </c>
      <c r="AX43" s="31"/>
      <c r="AY43" s="31">
        <f t="shared" si="9"/>
        <v>299.69238689999997</v>
      </c>
      <c r="AZ43" s="31">
        <f t="shared" si="11"/>
        <v>149.10068999999999</v>
      </c>
      <c r="BA43" s="31">
        <f t="shared" si="12"/>
        <v>357.841656</v>
      </c>
      <c r="BB43" s="31">
        <f t="shared" si="13"/>
        <v>204.86434806</v>
      </c>
      <c r="BC43" s="31">
        <f t="shared" si="14"/>
        <v>143.13666239999998</v>
      </c>
      <c r="BD43" s="31">
        <f t="shared" si="15"/>
        <v>328.02151799999996</v>
      </c>
      <c r="BE43" s="31"/>
      <c r="BF43" s="49">
        <v>10120108</v>
      </c>
      <c r="BG43" s="49">
        <v>0</v>
      </c>
      <c r="BH43" s="49">
        <v>0</v>
      </c>
      <c r="BI43" s="49">
        <v>0</v>
      </c>
      <c r="BJ43" s="49">
        <v>0</v>
      </c>
      <c r="BK43" s="49">
        <v>0</v>
      </c>
      <c r="BL43" s="49">
        <v>0</v>
      </c>
    </row>
    <row r="44" spans="1:64" ht="15.6" x14ac:dyDescent="0.3">
      <c r="A44" s="34">
        <v>54318</v>
      </c>
      <c r="B44" s="32" t="s">
        <v>282</v>
      </c>
      <c r="C44" s="32" t="s">
        <v>62</v>
      </c>
      <c r="D44" s="32" t="s">
        <v>285</v>
      </c>
      <c r="E44" s="32" t="s">
        <v>284</v>
      </c>
      <c r="F44" s="32" t="s">
        <v>223</v>
      </c>
      <c r="G44" s="32" t="s">
        <v>224</v>
      </c>
      <c r="H44" s="32" t="s">
        <v>225</v>
      </c>
      <c r="I44" s="32" t="s">
        <v>208</v>
      </c>
      <c r="J44" s="32" t="s">
        <v>218</v>
      </c>
      <c r="K44" s="33">
        <v>41.593333333333334</v>
      </c>
      <c r="L44" s="33">
        <v>-109.75416666666666</v>
      </c>
      <c r="M44" s="33"/>
      <c r="N44" s="33"/>
      <c r="O44" s="34">
        <v>14040107</v>
      </c>
      <c r="P44" s="34"/>
      <c r="Q44" s="32" t="s">
        <v>239</v>
      </c>
      <c r="R44" s="34">
        <v>1977</v>
      </c>
      <c r="S44" s="34">
        <v>15</v>
      </c>
      <c r="T44" s="36">
        <v>124959</v>
      </c>
      <c r="U44" s="35">
        <v>0.95098173515981732</v>
      </c>
      <c r="V44" s="32" t="s">
        <v>278</v>
      </c>
      <c r="W44" s="32" t="s">
        <v>210</v>
      </c>
      <c r="X44" s="32">
        <v>0</v>
      </c>
      <c r="Y44" s="32">
        <v>0</v>
      </c>
      <c r="Z44" s="32">
        <v>125.58379499999999</v>
      </c>
      <c r="AA44" s="32">
        <v>62.479500000000002</v>
      </c>
      <c r="AB44" s="32">
        <v>149.95079999999999</v>
      </c>
      <c r="AC44" s="32">
        <v>85.846833000000004</v>
      </c>
      <c r="AD44" s="32">
        <v>59.980319999999999</v>
      </c>
      <c r="AE44" s="32">
        <v>137.45490000000001</v>
      </c>
      <c r="AF44" s="32">
        <v>1005</v>
      </c>
      <c r="AG44" s="32">
        <v>687</v>
      </c>
      <c r="AH44" s="31">
        <v>0</v>
      </c>
      <c r="AI44" s="31">
        <v>120</v>
      </c>
      <c r="AJ44" s="31">
        <v>0</v>
      </c>
      <c r="AK44" s="31">
        <v>3</v>
      </c>
      <c r="AL44" s="31">
        <v>1</v>
      </c>
      <c r="AM44" s="31">
        <v>0.93</v>
      </c>
      <c r="AN44" s="31">
        <v>0</v>
      </c>
      <c r="AO44" s="31">
        <v>1800000</v>
      </c>
      <c r="AP44" s="31">
        <v>0</v>
      </c>
      <c r="AQ44" s="31">
        <v>45000</v>
      </c>
      <c r="AR44" s="37">
        <v>124959</v>
      </c>
      <c r="AS44" s="37">
        <v>116211.87000000001</v>
      </c>
      <c r="AT44" s="38">
        <v>8.7934350000000006</v>
      </c>
      <c r="AU44" s="38">
        <v>0.43575000000000003</v>
      </c>
      <c r="AV44" s="38">
        <v>5.3510099999999996</v>
      </c>
      <c r="AW44" s="38">
        <v>0.43575000000000003</v>
      </c>
      <c r="AX44" s="31"/>
      <c r="AY44" s="31">
        <f t="shared" si="9"/>
        <v>385.54225064999997</v>
      </c>
      <c r="AZ44" s="31">
        <f t="shared" si="11"/>
        <v>191.81206499999999</v>
      </c>
      <c r="BA44" s="31">
        <f t="shared" si="12"/>
        <v>460.34895599999993</v>
      </c>
      <c r="BB44" s="31">
        <f t="shared" si="13"/>
        <v>263.54977731000002</v>
      </c>
      <c r="BC44" s="31">
        <f t="shared" si="14"/>
        <v>184.13958239999999</v>
      </c>
      <c r="BD44" s="31">
        <f t="shared" si="15"/>
        <v>421.98654299999998</v>
      </c>
      <c r="BE44" s="31"/>
      <c r="BF44" s="34">
        <v>10120201</v>
      </c>
      <c r="BG44" s="49">
        <f t="shared" ref="BG44:BL44" si="18">SUM(AY15:AY27)</f>
        <v>0</v>
      </c>
      <c r="BH44" s="49">
        <f t="shared" si="18"/>
        <v>0</v>
      </c>
      <c r="BI44" s="49">
        <f t="shared" si="18"/>
        <v>0</v>
      </c>
      <c r="BJ44" s="49">
        <f t="shared" si="18"/>
        <v>0</v>
      </c>
      <c r="BK44" s="49">
        <f t="shared" si="18"/>
        <v>0</v>
      </c>
      <c r="BL44" s="49">
        <f t="shared" si="18"/>
        <v>0</v>
      </c>
    </row>
    <row r="45" spans="1:64" ht="15.6" x14ac:dyDescent="0.3">
      <c r="A45" s="34">
        <v>4162</v>
      </c>
      <c r="B45" s="32" t="s">
        <v>237</v>
      </c>
      <c r="C45" s="32" t="s">
        <v>62</v>
      </c>
      <c r="D45" s="32" t="s">
        <v>238</v>
      </c>
      <c r="E45" s="32" t="s">
        <v>230</v>
      </c>
      <c r="F45" s="32" t="s">
        <v>223</v>
      </c>
      <c r="G45" s="32" t="s">
        <v>224</v>
      </c>
      <c r="H45" s="32" t="s">
        <v>225</v>
      </c>
      <c r="I45" s="32" t="s">
        <v>208</v>
      </c>
      <c r="J45" s="32" t="s">
        <v>218</v>
      </c>
      <c r="K45" s="33">
        <v>41.758055555555558</v>
      </c>
      <c r="L45" s="33">
        <v>-110.59833333333333</v>
      </c>
      <c r="M45" s="33"/>
      <c r="N45" s="33"/>
      <c r="O45" s="34">
        <v>14040108</v>
      </c>
      <c r="P45" s="34"/>
      <c r="Q45" s="32" t="s">
        <v>239</v>
      </c>
      <c r="R45" s="34">
        <v>1968</v>
      </c>
      <c r="S45" s="34">
        <v>217.6</v>
      </c>
      <c r="T45" s="36">
        <v>1562291</v>
      </c>
      <c r="U45" s="35">
        <v>0.81959430818560297</v>
      </c>
      <c r="V45" s="32" t="s">
        <v>240</v>
      </c>
      <c r="W45" s="32" t="s">
        <v>210</v>
      </c>
      <c r="X45" s="32">
        <v>1014.3943479815039</v>
      </c>
      <c r="Y45" s="32">
        <v>1014.3943479815039</v>
      </c>
      <c r="Z45" s="32">
        <v>1570.102455</v>
      </c>
      <c r="AA45" s="32">
        <v>781.14549999999997</v>
      </c>
      <c r="AB45" s="32">
        <v>1874.7492</v>
      </c>
      <c r="AC45" s="32">
        <v>1073.293917</v>
      </c>
      <c r="AD45" s="32">
        <v>749.89967999999999</v>
      </c>
      <c r="AE45" s="32">
        <v>1718.5201</v>
      </c>
      <c r="AF45" s="32">
        <v>1005</v>
      </c>
      <c r="AG45" s="32">
        <v>687</v>
      </c>
      <c r="AH45" s="31">
        <v>0</v>
      </c>
      <c r="AI45" s="31">
        <v>120</v>
      </c>
      <c r="AJ45" s="31">
        <v>0</v>
      </c>
      <c r="AK45" s="31">
        <v>3</v>
      </c>
      <c r="AL45" s="31">
        <v>1</v>
      </c>
      <c r="AM45" s="31">
        <v>0.93</v>
      </c>
      <c r="AN45" s="31">
        <v>0</v>
      </c>
      <c r="AO45" s="31">
        <v>26112000</v>
      </c>
      <c r="AP45" s="31">
        <v>0</v>
      </c>
      <c r="AQ45" s="31">
        <v>652800</v>
      </c>
      <c r="AR45" s="37">
        <v>1562291</v>
      </c>
      <c r="AS45" s="37">
        <v>1452930.6300000001</v>
      </c>
      <c r="AT45" s="38">
        <v>10.157381146125001</v>
      </c>
      <c r="AU45" s="38">
        <v>0.50333900625000005</v>
      </c>
      <c r="AV45" s="38">
        <v>6.1810029967500011</v>
      </c>
      <c r="AW45" s="38">
        <v>0.50333900625000005</v>
      </c>
      <c r="AX45" s="31"/>
      <c r="AY45" s="31">
        <f t="shared" si="9"/>
        <v>4820.2145368499996</v>
      </c>
      <c r="AZ45" s="31">
        <f t="shared" si="11"/>
        <v>2398.116685</v>
      </c>
      <c r="BA45" s="31">
        <f t="shared" si="12"/>
        <v>5755.4800439999999</v>
      </c>
      <c r="BB45" s="31">
        <f t="shared" si="13"/>
        <v>3295.0123251899995</v>
      </c>
      <c r="BC45" s="31">
        <f t="shared" si="14"/>
        <v>2302.1920175999999</v>
      </c>
      <c r="BD45" s="31">
        <f t="shared" si="15"/>
        <v>5275.8567069999999</v>
      </c>
      <c r="BE45" s="31"/>
      <c r="BF45" s="49">
        <v>10120202</v>
      </c>
      <c r="BG45" s="49">
        <v>0</v>
      </c>
      <c r="BH45" s="49">
        <v>0</v>
      </c>
      <c r="BI45" s="49">
        <v>0</v>
      </c>
      <c r="BJ45" s="49">
        <v>0</v>
      </c>
      <c r="BK45" s="49">
        <v>0</v>
      </c>
      <c r="BL45" s="49">
        <v>0</v>
      </c>
    </row>
    <row r="46" spans="1:64" ht="15.6" x14ac:dyDescent="0.3">
      <c r="A46" s="34">
        <v>4162</v>
      </c>
      <c r="B46" s="32" t="s">
        <v>237</v>
      </c>
      <c r="C46" s="32" t="s">
        <v>62</v>
      </c>
      <c r="D46" s="32" t="s">
        <v>241</v>
      </c>
      <c r="E46" s="32" t="s">
        <v>230</v>
      </c>
      <c r="F46" s="32" t="s">
        <v>223</v>
      </c>
      <c r="G46" s="32" t="s">
        <v>224</v>
      </c>
      <c r="H46" s="32" t="s">
        <v>225</v>
      </c>
      <c r="I46" s="32" t="s">
        <v>208</v>
      </c>
      <c r="J46" s="32" t="s">
        <v>218</v>
      </c>
      <c r="K46" s="33">
        <v>41.758055555555558</v>
      </c>
      <c r="L46" s="33">
        <v>-110.59833333333333</v>
      </c>
      <c r="M46" s="33"/>
      <c r="N46" s="33"/>
      <c r="O46" s="34">
        <v>14040108</v>
      </c>
      <c r="P46" s="34"/>
      <c r="Q46" s="32" t="s">
        <v>239</v>
      </c>
      <c r="R46" s="34">
        <v>1963</v>
      </c>
      <c r="S46" s="34">
        <v>163.19999999999999</v>
      </c>
      <c r="T46" s="36">
        <v>1244916</v>
      </c>
      <c r="U46" s="35">
        <v>0.87079472199838837</v>
      </c>
      <c r="V46" s="32" t="s">
        <v>240</v>
      </c>
      <c r="W46" s="32" t="s">
        <v>210</v>
      </c>
      <c r="X46" s="32">
        <v>802.07925189235198</v>
      </c>
      <c r="Y46" s="32">
        <v>802.07925189235198</v>
      </c>
      <c r="Z46" s="32">
        <v>1251.14058</v>
      </c>
      <c r="AA46" s="32">
        <v>622.45799999999997</v>
      </c>
      <c r="AB46" s="32">
        <v>1493.8992000000001</v>
      </c>
      <c r="AC46" s="32">
        <v>855.25729200000001</v>
      </c>
      <c r="AD46" s="32">
        <v>597.55967999999996</v>
      </c>
      <c r="AE46" s="32">
        <v>1369.4076</v>
      </c>
      <c r="AF46" s="32">
        <v>1005</v>
      </c>
      <c r="AG46" s="32">
        <v>687</v>
      </c>
      <c r="AH46" s="31">
        <v>0</v>
      </c>
      <c r="AI46" s="31">
        <v>120</v>
      </c>
      <c r="AJ46" s="31">
        <v>0</v>
      </c>
      <c r="AK46" s="31">
        <v>3</v>
      </c>
      <c r="AL46" s="31">
        <v>1</v>
      </c>
      <c r="AM46" s="31">
        <v>0.93</v>
      </c>
      <c r="AN46" s="31">
        <v>0</v>
      </c>
      <c r="AO46" s="31">
        <v>19584000</v>
      </c>
      <c r="AP46" s="31">
        <v>0</v>
      </c>
      <c r="AQ46" s="31">
        <v>489599.99999999994</v>
      </c>
      <c r="AR46" s="37">
        <v>1244916</v>
      </c>
      <c r="AS46" s="37">
        <v>1157771.8800000001</v>
      </c>
      <c r="AT46" s="38">
        <v>16.928968576875</v>
      </c>
      <c r="AU46" s="38">
        <v>0.83889834375000016</v>
      </c>
      <c r="AV46" s="38">
        <v>10.301671661250001</v>
      </c>
      <c r="AW46" s="38">
        <v>0.83889834375000016</v>
      </c>
      <c r="AX46" s="31"/>
      <c r="AY46" s="31">
        <f t="shared" si="9"/>
        <v>3841.0015805999997</v>
      </c>
      <c r="AZ46" s="31">
        <f t="shared" si="11"/>
        <v>1910.9460599999998</v>
      </c>
      <c r="BA46" s="31">
        <f t="shared" si="12"/>
        <v>4586.270544</v>
      </c>
      <c r="BB46" s="31">
        <f t="shared" si="13"/>
        <v>2625.6398864399998</v>
      </c>
      <c r="BC46" s="31">
        <f t="shared" si="14"/>
        <v>1834.5082175999999</v>
      </c>
      <c r="BD46" s="31">
        <f t="shared" si="15"/>
        <v>4204.0813319999997</v>
      </c>
      <c r="BE46" s="31"/>
      <c r="BF46" s="49">
        <v>10120203</v>
      </c>
      <c r="BG46" s="49">
        <v>0</v>
      </c>
      <c r="BH46" s="49">
        <v>0</v>
      </c>
      <c r="BI46" s="49">
        <v>0</v>
      </c>
      <c r="BJ46" s="49">
        <v>0</v>
      </c>
      <c r="BK46" s="49">
        <v>0</v>
      </c>
      <c r="BL46" s="49">
        <v>0</v>
      </c>
    </row>
    <row r="47" spans="1:64" ht="15.6" x14ac:dyDescent="0.3">
      <c r="A47" s="34">
        <v>4162</v>
      </c>
      <c r="B47" s="32" t="s">
        <v>237</v>
      </c>
      <c r="C47" s="32" t="s">
        <v>62</v>
      </c>
      <c r="D47" s="32" t="s">
        <v>242</v>
      </c>
      <c r="E47" s="32" t="s">
        <v>230</v>
      </c>
      <c r="F47" s="32" t="s">
        <v>223</v>
      </c>
      <c r="G47" s="32" t="s">
        <v>224</v>
      </c>
      <c r="H47" s="32" t="s">
        <v>225</v>
      </c>
      <c r="I47" s="32" t="s">
        <v>208</v>
      </c>
      <c r="J47" s="32" t="s">
        <v>218</v>
      </c>
      <c r="K47" s="33">
        <v>41.758055555555558</v>
      </c>
      <c r="L47" s="33">
        <v>-110.59833333333333</v>
      </c>
      <c r="M47" s="33"/>
      <c r="N47" s="33"/>
      <c r="O47" s="34">
        <v>14040108</v>
      </c>
      <c r="P47" s="34"/>
      <c r="Q47" s="32" t="s">
        <v>239</v>
      </c>
      <c r="R47" s="34">
        <v>1971</v>
      </c>
      <c r="S47" s="34">
        <v>326.39999999999998</v>
      </c>
      <c r="T47" s="36">
        <v>2306422</v>
      </c>
      <c r="U47" s="35">
        <v>0.80664884389828995</v>
      </c>
      <c r="V47" s="32" t="s">
        <v>240</v>
      </c>
      <c r="W47" s="32" t="s">
        <v>210</v>
      </c>
      <c r="X47" s="32">
        <v>1792.8830336417279</v>
      </c>
      <c r="Y47" s="32">
        <v>1792.8830336417279</v>
      </c>
      <c r="Z47" s="32">
        <v>2317.9541100000001</v>
      </c>
      <c r="AA47" s="32">
        <v>1153.211</v>
      </c>
      <c r="AB47" s="32">
        <v>2767.7064</v>
      </c>
      <c r="AC47" s="32">
        <v>1584.5119139999999</v>
      </c>
      <c r="AD47" s="32">
        <v>1107.0825600000001</v>
      </c>
      <c r="AE47" s="32">
        <v>2537.0641999999998</v>
      </c>
      <c r="AF47" s="32">
        <v>1005</v>
      </c>
      <c r="AG47" s="32">
        <v>687</v>
      </c>
      <c r="AH47" s="31">
        <v>0</v>
      </c>
      <c r="AI47" s="31">
        <v>120</v>
      </c>
      <c r="AJ47" s="31">
        <v>0</v>
      </c>
      <c r="AK47" s="31">
        <v>3</v>
      </c>
      <c r="AL47" s="31">
        <v>1</v>
      </c>
      <c r="AM47" s="31">
        <v>0.93</v>
      </c>
      <c r="AN47" s="31">
        <v>0</v>
      </c>
      <c r="AO47" s="31">
        <v>39168000</v>
      </c>
      <c r="AP47" s="31">
        <v>0</v>
      </c>
      <c r="AQ47" s="31">
        <v>979199.99999999988</v>
      </c>
      <c r="AR47" s="37">
        <v>2306422</v>
      </c>
      <c r="AS47" s="37">
        <v>2144972.46</v>
      </c>
      <c r="AT47" s="38">
        <v>15.236071719187501</v>
      </c>
      <c r="AU47" s="38">
        <v>0.75500850937500019</v>
      </c>
      <c r="AV47" s="38">
        <v>9.2715044951250007</v>
      </c>
      <c r="AW47" s="38">
        <v>0.75500850937500019</v>
      </c>
      <c r="AX47" s="31"/>
      <c r="AY47" s="31">
        <f t="shared" si="9"/>
        <v>7116.1191177000001</v>
      </c>
      <c r="AZ47" s="31">
        <f t="shared" si="11"/>
        <v>3540.3577700000001</v>
      </c>
      <c r="BA47" s="31">
        <f t="shared" si="12"/>
        <v>8496.8586479999994</v>
      </c>
      <c r="BB47" s="31">
        <f t="shared" si="13"/>
        <v>4864.4515759799997</v>
      </c>
      <c r="BC47" s="31">
        <f t="shared" si="14"/>
        <v>3398.7434592</v>
      </c>
      <c r="BD47" s="31">
        <f t="shared" si="15"/>
        <v>7788.7870939999993</v>
      </c>
      <c r="BE47" s="31"/>
      <c r="BF47" s="49">
        <v>10150002</v>
      </c>
      <c r="BG47" s="49">
        <v>0</v>
      </c>
      <c r="BH47" s="49">
        <v>0</v>
      </c>
      <c r="BI47" s="49">
        <v>0</v>
      </c>
      <c r="BJ47" s="49">
        <v>0</v>
      </c>
      <c r="BK47" s="49">
        <v>0</v>
      </c>
      <c r="BL47" s="49">
        <v>0</v>
      </c>
    </row>
    <row r="48" spans="1:64" ht="15.6" x14ac:dyDescent="0.3">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F48" s="49">
        <v>10180002</v>
      </c>
      <c r="BG48" s="49">
        <v>0</v>
      </c>
      <c r="BH48" s="49">
        <v>0</v>
      </c>
      <c r="BI48" s="49">
        <v>0</v>
      </c>
      <c r="BJ48" s="49">
        <v>0</v>
      </c>
      <c r="BK48" s="49">
        <v>0</v>
      </c>
      <c r="BL48" s="49">
        <v>0</v>
      </c>
    </row>
    <row r="49" spans="15:64" ht="15.6" x14ac:dyDescent="0.3">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F49" s="49">
        <v>10180003</v>
      </c>
      <c r="BG49" s="49">
        <v>0</v>
      </c>
      <c r="BH49" s="49">
        <v>0</v>
      </c>
      <c r="BI49" s="49">
        <v>0</v>
      </c>
      <c r="BJ49" s="49">
        <v>0</v>
      </c>
      <c r="BK49" s="49">
        <v>0</v>
      </c>
      <c r="BL49" s="49">
        <v>0</v>
      </c>
    </row>
    <row r="50" spans="15:64" ht="15.6" x14ac:dyDescent="0.3">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F50" s="49">
        <v>10180004</v>
      </c>
      <c r="BG50" s="49">
        <v>0</v>
      </c>
      <c r="BH50" s="49">
        <v>0</v>
      </c>
      <c r="BI50" s="49">
        <v>0</v>
      </c>
      <c r="BJ50" s="49">
        <v>0</v>
      </c>
      <c r="BK50" s="49">
        <v>0</v>
      </c>
      <c r="BL50" s="49">
        <v>0</v>
      </c>
    </row>
    <row r="51" spans="15:64" ht="15.6" x14ac:dyDescent="0.3">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F51" s="49">
        <v>10180005</v>
      </c>
      <c r="BG51" s="49">
        <v>0</v>
      </c>
      <c r="BH51" s="49">
        <v>0</v>
      </c>
      <c r="BI51" s="49">
        <v>0</v>
      </c>
      <c r="BJ51" s="49">
        <v>0</v>
      </c>
      <c r="BK51" s="49">
        <v>0</v>
      </c>
      <c r="BL51" s="49">
        <v>0</v>
      </c>
    </row>
    <row r="52" spans="15:64" ht="15.6" x14ac:dyDescent="0.3">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F52" s="49">
        <v>10180006</v>
      </c>
      <c r="BG52" s="49">
        <v>0</v>
      </c>
      <c r="BH52" s="49">
        <v>0</v>
      </c>
      <c r="BI52" s="49">
        <v>0</v>
      </c>
      <c r="BJ52" s="49">
        <v>0</v>
      </c>
      <c r="BK52" s="49">
        <v>0</v>
      </c>
      <c r="BL52" s="49">
        <v>0</v>
      </c>
    </row>
    <row r="53" spans="15:64" ht="15.6" x14ac:dyDescent="0.3">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F53" s="34">
        <v>10180007</v>
      </c>
      <c r="BG53" s="49">
        <f t="shared" ref="BG53:BL53" si="19">SUM(AY28:AY31)</f>
        <v>373989.56742000004</v>
      </c>
      <c r="BH53" s="49">
        <f t="shared" si="19"/>
        <v>205388.95579999997</v>
      </c>
      <c r="BI53" s="49">
        <f t="shared" si="19"/>
        <v>513111.27768</v>
      </c>
      <c r="BJ53" s="49">
        <f t="shared" si="19"/>
        <v>7483.8993767999991</v>
      </c>
      <c r="BK53" s="49">
        <f t="shared" si="19"/>
        <v>4475.5626599999996</v>
      </c>
      <c r="BL53" s="49">
        <f t="shared" si="19"/>
        <v>11142.638765959999</v>
      </c>
    </row>
    <row r="54" spans="15:64" ht="15.6" x14ac:dyDescent="0.3">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F54" s="49">
        <v>10180008</v>
      </c>
      <c r="BG54" s="49">
        <v>0</v>
      </c>
      <c r="BH54" s="49">
        <v>0</v>
      </c>
      <c r="BI54" s="49">
        <v>0</v>
      </c>
      <c r="BJ54" s="49">
        <v>0</v>
      </c>
      <c r="BK54" s="49">
        <v>0</v>
      </c>
      <c r="BL54" s="49">
        <v>0</v>
      </c>
    </row>
    <row r="55" spans="15:64" ht="15.6" x14ac:dyDescent="0.3">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F55" s="49">
        <v>10180009</v>
      </c>
      <c r="BG55" s="49">
        <v>0</v>
      </c>
      <c r="BH55" s="49">
        <v>0</v>
      </c>
      <c r="BI55" s="49">
        <v>0</v>
      </c>
      <c r="BJ55" s="49">
        <v>0</v>
      </c>
      <c r="BK55" s="49">
        <v>0</v>
      </c>
      <c r="BL55" s="49">
        <v>0</v>
      </c>
    </row>
    <row r="56" spans="15:64" ht="15.6" x14ac:dyDescent="0.3">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F56" s="49">
        <v>10180010</v>
      </c>
      <c r="BG56" s="49">
        <v>0</v>
      </c>
      <c r="BH56" s="49">
        <v>0</v>
      </c>
      <c r="BI56" s="49">
        <v>0</v>
      </c>
      <c r="BJ56" s="49">
        <v>0</v>
      </c>
      <c r="BK56" s="49">
        <v>0</v>
      </c>
      <c r="BL56" s="49">
        <v>0</v>
      </c>
    </row>
    <row r="57" spans="15:64" ht="15.6" x14ac:dyDescent="0.3">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F57" s="34">
        <v>10180011</v>
      </c>
      <c r="BG57" s="49">
        <f t="shared" ref="BG57:BL57" si="20">SUM(AY32:AY34)</f>
        <v>37953.51667605</v>
      </c>
      <c r="BH57" s="49">
        <f t="shared" si="20"/>
        <v>18882.346604999999</v>
      </c>
      <c r="BI57" s="49">
        <f t="shared" si="20"/>
        <v>45317.631851999999</v>
      </c>
      <c r="BJ57" s="49">
        <f t="shared" si="20"/>
        <v>25944.34423527</v>
      </c>
      <c r="BK57" s="49">
        <f t="shared" si="20"/>
        <v>18127.052740799998</v>
      </c>
      <c r="BL57" s="49">
        <f t="shared" si="20"/>
        <v>41541.162531000002</v>
      </c>
    </row>
    <row r="58" spans="15:64" ht="15.6" x14ac:dyDescent="0.3">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F58" s="49">
        <v>10180012</v>
      </c>
      <c r="BG58" s="49">
        <v>0</v>
      </c>
      <c r="BH58" s="49">
        <v>0</v>
      </c>
      <c r="BI58" s="49">
        <v>0</v>
      </c>
      <c r="BJ58" s="49">
        <v>0</v>
      </c>
      <c r="BK58" s="49">
        <v>0</v>
      </c>
      <c r="BL58" s="49">
        <v>0</v>
      </c>
    </row>
    <row r="59" spans="15:64" ht="15.6" x14ac:dyDescent="0.3">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F59" s="49">
        <v>10180013</v>
      </c>
      <c r="BG59" s="49">
        <v>0</v>
      </c>
      <c r="BH59" s="49">
        <v>0</v>
      </c>
      <c r="BI59" s="49">
        <v>0</v>
      </c>
      <c r="BJ59" s="49">
        <v>0</v>
      </c>
      <c r="BK59" s="49">
        <v>0</v>
      </c>
      <c r="BL59" s="49">
        <v>0</v>
      </c>
    </row>
    <row r="60" spans="15:64" ht="15.6" x14ac:dyDescent="0.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F60" s="49">
        <v>10190007</v>
      </c>
      <c r="BG60" s="49">
        <v>0</v>
      </c>
      <c r="BH60" s="49">
        <v>0</v>
      </c>
      <c r="BI60" s="49">
        <v>0</v>
      </c>
      <c r="BJ60" s="49">
        <v>0</v>
      </c>
      <c r="BK60" s="49">
        <v>0</v>
      </c>
      <c r="BL60" s="49">
        <v>0</v>
      </c>
    </row>
    <row r="61" spans="15:64" ht="15.6" x14ac:dyDescent="0.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F61" s="49">
        <v>10190008</v>
      </c>
      <c r="BG61" s="49">
        <v>0</v>
      </c>
      <c r="BH61" s="49">
        <v>0</v>
      </c>
      <c r="BI61" s="49">
        <v>0</v>
      </c>
      <c r="BJ61" s="49">
        <v>0</v>
      </c>
      <c r="BK61" s="49">
        <v>0</v>
      </c>
      <c r="BL61" s="49">
        <v>0</v>
      </c>
    </row>
    <row r="62" spans="15:64" ht="15.6" x14ac:dyDescent="0.3">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F62" s="49">
        <v>10190009</v>
      </c>
      <c r="BG62" s="49">
        <v>0</v>
      </c>
      <c r="BH62" s="49">
        <v>0</v>
      </c>
      <c r="BI62" s="49">
        <v>0</v>
      </c>
      <c r="BJ62" s="49">
        <v>0</v>
      </c>
      <c r="BK62" s="49">
        <v>0</v>
      </c>
      <c r="BL62" s="49">
        <v>0</v>
      </c>
    </row>
    <row r="63" spans="15:64" ht="15.6" x14ac:dyDescent="0.3">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F63" s="49">
        <v>10190015</v>
      </c>
      <c r="BG63" s="49">
        <v>0</v>
      </c>
      <c r="BH63" s="49">
        <v>0</v>
      </c>
      <c r="BI63" s="49">
        <v>0</v>
      </c>
      <c r="BJ63" s="49">
        <v>0</v>
      </c>
      <c r="BK63" s="49">
        <v>0</v>
      </c>
      <c r="BL63" s="49">
        <v>0</v>
      </c>
    </row>
    <row r="64" spans="15:64" ht="15.6" x14ac:dyDescent="0.3">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F64" s="49">
        <v>10190016</v>
      </c>
      <c r="BG64" s="49">
        <v>0</v>
      </c>
      <c r="BH64" s="49">
        <v>0</v>
      </c>
      <c r="BI64" s="49">
        <v>0</v>
      </c>
      <c r="BJ64" s="49">
        <v>0</v>
      </c>
      <c r="BK64" s="49">
        <v>0</v>
      </c>
      <c r="BL64" s="49">
        <v>0</v>
      </c>
    </row>
    <row r="65" spans="15:64" ht="15.6" x14ac:dyDescent="0.3">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F65" s="49">
        <v>10190017</v>
      </c>
      <c r="BG65" s="49">
        <v>0</v>
      </c>
      <c r="BH65" s="49">
        <v>0</v>
      </c>
      <c r="BI65" s="49">
        <v>0</v>
      </c>
      <c r="BJ65" s="49">
        <v>0</v>
      </c>
      <c r="BK65" s="49">
        <v>0</v>
      </c>
      <c r="BL65" s="49">
        <v>0</v>
      </c>
    </row>
    <row r="66" spans="15:64" ht="15.6" x14ac:dyDescent="0.3">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F66" s="49">
        <v>14040101</v>
      </c>
      <c r="BG66" s="49">
        <v>0</v>
      </c>
      <c r="BH66" s="49">
        <v>0</v>
      </c>
      <c r="BI66" s="49">
        <v>0</v>
      </c>
      <c r="BJ66" s="49">
        <v>0</v>
      </c>
      <c r="BK66" s="49">
        <v>0</v>
      </c>
      <c r="BL66" s="49">
        <v>0</v>
      </c>
    </row>
    <row r="67" spans="15:64" ht="15.6" x14ac:dyDescent="0.3">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F67" s="49">
        <v>14040102</v>
      </c>
      <c r="BG67" s="49">
        <v>0</v>
      </c>
      <c r="BH67" s="49">
        <v>0</v>
      </c>
      <c r="BI67" s="49">
        <v>0</v>
      </c>
      <c r="BJ67" s="49">
        <v>0</v>
      </c>
      <c r="BK67" s="49">
        <v>0</v>
      </c>
      <c r="BL67" s="49">
        <v>0</v>
      </c>
    </row>
    <row r="68" spans="15:64" ht="15.6" x14ac:dyDescent="0.3">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F68" s="34">
        <v>14040103</v>
      </c>
      <c r="BG68" s="49">
        <f t="shared" ref="BG68:BL68" si="21">SUM(AY35:AY37)</f>
        <v>0</v>
      </c>
      <c r="BH68" s="49">
        <f t="shared" si="21"/>
        <v>0</v>
      </c>
      <c r="BI68" s="49">
        <f t="shared" si="21"/>
        <v>0</v>
      </c>
      <c r="BJ68" s="49">
        <f t="shared" si="21"/>
        <v>0</v>
      </c>
      <c r="BK68" s="49">
        <f t="shared" si="21"/>
        <v>0</v>
      </c>
      <c r="BL68" s="49">
        <f t="shared" si="21"/>
        <v>0</v>
      </c>
    </row>
    <row r="69" spans="15:64" ht="15.6" x14ac:dyDescent="0.3">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F69" s="49">
        <v>14040104</v>
      </c>
      <c r="BG69" s="49">
        <v>0</v>
      </c>
      <c r="BH69" s="49">
        <v>0</v>
      </c>
      <c r="BI69" s="49">
        <v>0</v>
      </c>
      <c r="BJ69" s="49">
        <v>0</v>
      </c>
      <c r="BK69" s="49">
        <v>0</v>
      </c>
      <c r="BL69" s="49">
        <v>0</v>
      </c>
    </row>
    <row r="70" spans="15:64" ht="15.6" x14ac:dyDescent="0.3">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F70" s="34">
        <v>14040105</v>
      </c>
      <c r="BG70" s="49">
        <f t="shared" ref="BG70:BL70" si="22">SUM(AY38:AY42)</f>
        <v>47487.569731226991</v>
      </c>
      <c r="BH70" s="49">
        <f t="shared" si="22"/>
        <v>23704.902968549999</v>
      </c>
      <c r="BI70" s="49">
        <f t="shared" si="22"/>
        <v>56706.892541139998</v>
      </c>
      <c r="BJ70" s="49">
        <f t="shared" si="22"/>
        <v>32462.475230233998</v>
      </c>
      <c r="BK70" s="49">
        <f t="shared" si="22"/>
        <v>22700.342647557998</v>
      </c>
      <c r="BL70" s="49">
        <f t="shared" si="22"/>
        <v>51943.36626653</v>
      </c>
    </row>
    <row r="71" spans="15:64" ht="15.6" x14ac:dyDescent="0.3">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F71" s="49">
        <v>14040106</v>
      </c>
      <c r="BG71" s="49">
        <v>0</v>
      </c>
      <c r="BH71" s="49">
        <v>0</v>
      </c>
      <c r="BI71" s="49">
        <v>0</v>
      </c>
      <c r="BJ71" s="49">
        <v>0</v>
      </c>
      <c r="BK71" s="49">
        <v>0</v>
      </c>
      <c r="BL71" s="49">
        <v>0</v>
      </c>
    </row>
    <row r="72" spans="15:64" ht="15.6" x14ac:dyDescent="0.3">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F72" s="34">
        <v>14040107</v>
      </c>
      <c r="BG72" s="49">
        <f t="shared" ref="BG72:BL72" si="23">SUM(AY43:AY44)</f>
        <v>685.23463754999989</v>
      </c>
      <c r="BH72" s="49">
        <f t="shared" si="23"/>
        <v>340.91275499999995</v>
      </c>
      <c r="BI72" s="49">
        <f t="shared" si="23"/>
        <v>818.19061199999987</v>
      </c>
      <c r="BJ72" s="49">
        <f t="shared" si="23"/>
        <v>468.41412537000002</v>
      </c>
      <c r="BK72" s="49">
        <f t="shared" si="23"/>
        <v>327.27624479999997</v>
      </c>
      <c r="BL72" s="49">
        <f t="shared" si="23"/>
        <v>750.008061</v>
      </c>
    </row>
    <row r="73" spans="15:64" ht="15.6" x14ac:dyDescent="0.3">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F73" s="34">
        <v>14040108</v>
      </c>
      <c r="BG73" s="49">
        <f t="shared" ref="BG73:BL73" si="24">SUM(AY45:AY47)</f>
        <v>15777.33523515</v>
      </c>
      <c r="BH73" s="49">
        <f t="shared" si="24"/>
        <v>7849.4205149999998</v>
      </c>
      <c r="BI73" s="49">
        <f t="shared" si="24"/>
        <v>18838.609235999997</v>
      </c>
      <c r="BJ73" s="49">
        <f t="shared" si="24"/>
        <v>10785.103787609998</v>
      </c>
      <c r="BK73" s="49">
        <f t="shared" si="24"/>
        <v>7535.4436943999999</v>
      </c>
      <c r="BL73" s="49">
        <f t="shared" si="24"/>
        <v>17268.725133</v>
      </c>
    </row>
    <row r="74" spans="15:64" ht="15.6" x14ac:dyDescent="0.3">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F74" s="49">
        <v>14040109</v>
      </c>
      <c r="BG74" s="49">
        <v>0</v>
      </c>
      <c r="BH74" s="49">
        <v>0</v>
      </c>
      <c r="BI74" s="49">
        <v>0</v>
      </c>
      <c r="BJ74" s="49">
        <v>0</v>
      </c>
      <c r="BK74" s="49">
        <v>0</v>
      </c>
      <c r="BL74" s="49">
        <v>0</v>
      </c>
    </row>
    <row r="75" spans="15:64" ht="15.6" x14ac:dyDescent="0.3">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F75" s="49">
        <v>14040200</v>
      </c>
      <c r="BG75" s="49">
        <v>0</v>
      </c>
      <c r="BH75" s="49">
        <v>0</v>
      </c>
      <c r="BI75" s="49">
        <v>0</v>
      </c>
      <c r="BJ75" s="49">
        <v>0</v>
      </c>
      <c r="BK75" s="49">
        <v>0</v>
      </c>
      <c r="BL75" s="49">
        <v>0</v>
      </c>
    </row>
    <row r="76" spans="15:64" ht="15.6" x14ac:dyDescent="0.3">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F76" s="49">
        <v>14050003</v>
      </c>
      <c r="BG76" s="49">
        <v>0</v>
      </c>
      <c r="BH76" s="49">
        <v>0</v>
      </c>
      <c r="BI76" s="49">
        <v>0</v>
      </c>
      <c r="BJ76" s="49">
        <v>0</v>
      </c>
      <c r="BK76" s="49">
        <v>0</v>
      </c>
      <c r="BL76" s="49">
        <v>0</v>
      </c>
    </row>
    <row r="77" spans="15:64" ht="15.6" x14ac:dyDescent="0.3">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F77" s="49">
        <v>14050004</v>
      </c>
      <c r="BG77" s="49">
        <v>0</v>
      </c>
      <c r="BH77" s="49">
        <v>0</v>
      </c>
      <c r="BI77" s="49">
        <v>0</v>
      </c>
      <c r="BJ77" s="49">
        <v>0</v>
      </c>
      <c r="BK77" s="49">
        <v>0</v>
      </c>
      <c r="BL77" s="49">
        <v>0</v>
      </c>
    </row>
    <row r="78" spans="15:64" ht="15.6" x14ac:dyDescent="0.3">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F78" s="49">
        <v>16010101</v>
      </c>
      <c r="BG78" s="49">
        <v>0</v>
      </c>
      <c r="BH78" s="49">
        <v>0</v>
      </c>
      <c r="BI78" s="49">
        <v>0</v>
      </c>
      <c r="BJ78" s="49">
        <v>0</v>
      </c>
      <c r="BK78" s="49">
        <v>0</v>
      </c>
      <c r="BL78" s="49">
        <v>0</v>
      </c>
    </row>
    <row r="79" spans="15:64" ht="15.6" x14ac:dyDescent="0.3">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F79" s="49">
        <v>16010102</v>
      </c>
      <c r="BG79" s="49">
        <v>0</v>
      </c>
      <c r="BH79" s="49">
        <v>0</v>
      </c>
      <c r="BI79" s="49">
        <v>0</v>
      </c>
      <c r="BJ79" s="49">
        <v>0</v>
      </c>
      <c r="BK79" s="49">
        <v>0</v>
      </c>
      <c r="BL79" s="49">
        <v>0</v>
      </c>
    </row>
    <row r="80" spans="15:64" ht="15.6" x14ac:dyDescent="0.3">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F80" s="49">
        <v>16020101</v>
      </c>
      <c r="BG80" s="49">
        <v>0</v>
      </c>
      <c r="BH80" s="49">
        <v>0</v>
      </c>
      <c r="BI80" s="49">
        <v>0</v>
      </c>
      <c r="BJ80" s="49">
        <v>0</v>
      </c>
      <c r="BK80" s="49">
        <v>0</v>
      </c>
      <c r="BL80" s="49">
        <v>0</v>
      </c>
    </row>
    <row r="81" spans="58:64" ht="15.6" x14ac:dyDescent="0.3">
      <c r="BF81" s="44">
        <v>17040101</v>
      </c>
      <c r="BG81" s="44">
        <v>0</v>
      </c>
      <c r="BH81" s="44">
        <v>0</v>
      </c>
      <c r="BI81" s="44">
        <v>0</v>
      </c>
      <c r="BJ81" s="44">
        <v>0</v>
      </c>
      <c r="BK81" s="44">
        <v>0</v>
      </c>
      <c r="BL81" s="44">
        <v>0</v>
      </c>
    </row>
    <row r="82" spans="58:64" ht="15.6" x14ac:dyDescent="0.3">
      <c r="BF82" s="44">
        <v>17040102</v>
      </c>
      <c r="BG82" s="44">
        <v>0</v>
      </c>
      <c r="BH82" s="44">
        <v>0</v>
      </c>
      <c r="BI82" s="44">
        <v>0</v>
      </c>
      <c r="BJ82" s="44">
        <v>0</v>
      </c>
      <c r="BK82" s="44">
        <v>0</v>
      </c>
      <c r="BL82" s="44">
        <v>0</v>
      </c>
    </row>
    <row r="83" spans="58:64" ht="15.6" x14ac:dyDescent="0.3">
      <c r="BF83" s="44">
        <v>17040103</v>
      </c>
      <c r="BG83" s="44">
        <v>0</v>
      </c>
      <c r="BH83" s="44">
        <v>0</v>
      </c>
      <c r="BI83" s="44">
        <v>0</v>
      </c>
      <c r="BJ83" s="44">
        <v>0</v>
      </c>
      <c r="BK83" s="44">
        <v>0</v>
      </c>
      <c r="BL83" s="44">
        <v>0</v>
      </c>
    </row>
    <row r="84" spans="58:64" ht="15.6" x14ac:dyDescent="0.3">
      <c r="BF84" s="44">
        <v>17040104</v>
      </c>
      <c r="BG84" s="44">
        <v>0</v>
      </c>
      <c r="BH84" s="44">
        <v>0</v>
      </c>
      <c r="BI84" s="44">
        <v>0</v>
      </c>
      <c r="BJ84" s="44">
        <v>0</v>
      </c>
      <c r="BK84" s="44">
        <v>0</v>
      </c>
      <c r="BL84" s="44">
        <v>0</v>
      </c>
    </row>
    <row r="85" spans="58:64" ht="15.6" x14ac:dyDescent="0.3">
      <c r="BF85" s="44">
        <v>17040105</v>
      </c>
      <c r="BG85" s="44">
        <v>0</v>
      </c>
      <c r="BH85" s="44">
        <v>0</v>
      </c>
      <c r="BI85" s="44">
        <v>0</v>
      </c>
      <c r="BJ85" s="44">
        <v>0</v>
      </c>
      <c r="BK85" s="44">
        <v>0</v>
      </c>
      <c r="BL85" s="44">
        <v>0</v>
      </c>
    </row>
    <row r="86" spans="58:64" ht="15.6" x14ac:dyDescent="0.3">
      <c r="BF86" s="44">
        <v>17040202</v>
      </c>
      <c r="BG86" s="44">
        <v>0</v>
      </c>
      <c r="BH86" s="44">
        <v>0</v>
      </c>
      <c r="BI86" s="44">
        <v>0</v>
      </c>
      <c r="BJ86" s="44">
        <v>0</v>
      </c>
      <c r="BK86" s="44">
        <v>0</v>
      </c>
      <c r="BL86" s="44">
        <v>0</v>
      </c>
    </row>
    <row r="87" spans="58:64" ht="15.6" x14ac:dyDescent="0.3">
      <c r="BF87" s="44">
        <v>17040203</v>
      </c>
      <c r="BG87" s="44">
        <v>0</v>
      </c>
      <c r="BH87" s="44">
        <v>0</v>
      </c>
      <c r="BI87" s="44">
        <v>0</v>
      </c>
      <c r="BJ87" s="44">
        <v>0</v>
      </c>
      <c r="BK87" s="44">
        <v>0</v>
      </c>
      <c r="BL87" s="44">
        <v>0</v>
      </c>
    </row>
    <row r="88" spans="58:64" ht="15.6" x14ac:dyDescent="0.3">
      <c r="BF88" s="44">
        <v>17040204</v>
      </c>
      <c r="BG88" s="44">
        <v>0</v>
      </c>
      <c r="BH88" s="44">
        <v>0</v>
      </c>
      <c r="BI88" s="44">
        <v>0</v>
      </c>
      <c r="BJ88" s="44">
        <v>0</v>
      </c>
      <c r="BK88" s="44">
        <v>0</v>
      </c>
      <c r="BL88" s="44">
        <v>0</v>
      </c>
    </row>
  </sheetData>
  <sortState ref="A6:XFD52">
    <sortCondition ref="O6:O52"/>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sheetPr>
  <dimension ref="A1:D1"/>
  <sheetViews>
    <sheetView workbookViewId="0">
      <selection activeCell="S15" sqref="S15"/>
    </sheetView>
  </sheetViews>
  <sheetFormatPr defaultRowHeight="14.4" x14ac:dyDescent="0.3"/>
  <sheetData>
    <row r="1" spans="1:4" ht="18.600000000000001" thickBot="1" x14ac:dyDescent="0.4">
      <c r="A1" s="862" t="s">
        <v>4</v>
      </c>
      <c r="B1" s="863"/>
      <c r="C1" s="863"/>
      <c r="D1" s="864"/>
    </row>
  </sheetData>
  <mergeCells count="1">
    <mergeCell ref="A1:D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sheetPr>
  <dimension ref="A1:L85"/>
  <sheetViews>
    <sheetView workbookViewId="0">
      <selection activeCell="B29" sqref="B29"/>
    </sheetView>
  </sheetViews>
  <sheetFormatPr defaultRowHeight="14.4" x14ac:dyDescent="0.3"/>
  <cols>
    <col min="1" max="1" width="15" style="43" customWidth="1"/>
    <col min="2" max="2" width="53.33203125" customWidth="1"/>
    <col min="3" max="3" width="19.33203125" customWidth="1"/>
    <col min="4" max="4" width="20.33203125" customWidth="1"/>
    <col min="5" max="5" width="21.6640625" customWidth="1"/>
    <col min="6" max="6" width="22.6640625" customWidth="1"/>
    <col min="7" max="9" width="17.6640625" customWidth="1"/>
    <col min="10" max="10" width="23.109375" customWidth="1"/>
    <col min="11" max="11" width="17.6640625" customWidth="1"/>
    <col min="12" max="12" width="20.44140625" customWidth="1"/>
  </cols>
  <sheetData>
    <row r="1" spans="1:12" s="161" customFormat="1" ht="15.6" thickTop="1" thickBot="1" x14ac:dyDescent="0.35">
      <c r="A1" s="514" t="s">
        <v>1160</v>
      </c>
      <c r="B1" s="865"/>
      <c r="C1" s="865"/>
      <c r="D1" s="865"/>
      <c r="E1" s="865"/>
      <c r="F1" s="515"/>
      <c r="G1" s="514" t="s">
        <v>1161</v>
      </c>
      <c r="H1" s="865"/>
      <c r="I1" s="865"/>
      <c r="J1" s="515"/>
      <c r="K1" s="866" t="s">
        <v>1162</v>
      </c>
      <c r="L1" s="867"/>
    </row>
    <row r="2" spans="1:12" ht="29.4" customHeight="1" thickTop="1" x14ac:dyDescent="0.3">
      <c r="A2" s="78" t="s">
        <v>7</v>
      </c>
      <c r="B2" s="463" t="s">
        <v>968</v>
      </c>
      <c r="C2" s="79" t="s">
        <v>969</v>
      </c>
      <c r="D2" s="79" t="s">
        <v>970</v>
      </c>
      <c r="E2" s="79" t="s">
        <v>971</v>
      </c>
      <c r="F2" s="465" t="s">
        <v>972</v>
      </c>
      <c r="G2" s="78" t="s">
        <v>973</v>
      </c>
      <c r="H2" s="463" t="s">
        <v>974</v>
      </c>
      <c r="I2" s="463" t="s">
        <v>665</v>
      </c>
      <c r="J2" s="465" t="s">
        <v>975</v>
      </c>
      <c r="K2" s="464" t="s">
        <v>7</v>
      </c>
      <c r="L2" s="226" t="s">
        <v>975</v>
      </c>
    </row>
    <row r="3" spans="1:12" x14ac:dyDescent="0.3">
      <c r="A3" s="57">
        <v>10020007</v>
      </c>
      <c r="B3" s="208" t="s">
        <v>976</v>
      </c>
      <c r="C3" s="208">
        <v>264</v>
      </c>
      <c r="D3" s="208">
        <v>78</v>
      </c>
      <c r="E3" s="208">
        <v>35</v>
      </c>
      <c r="F3" s="72">
        <v>377</v>
      </c>
      <c r="G3" s="57">
        <v>39009.892430599997</v>
      </c>
      <c r="H3" s="208">
        <v>46.841849723400003</v>
      </c>
      <c r="I3" s="208">
        <f>H3/G3</f>
        <v>1.2007684924210786E-3</v>
      </c>
      <c r="J3" s="72">
        <f>I3*F3</f>
        <v>0.45268972164274662</v>
      </c>
      <c r="K3" s="181">
        <v>10020007</v>
      </c>
      <c r="L3" s="178">
        <f>SUM(J3:J4)</f>
        <v>8.0611126709272831</v>
      </c>
    </row>
    <row r="4" spans="1:12" x14ac:dyDescent="0.3">
      <c r="A4" s="57">
        <v>10020007</v>
      </c>
      <c r="B4" s="208" t="s">
        <v>977</v>
      </c>
      <c r="C4" s="208">
        <v>1206</v>
      </c>
      <c r="D4" s="208">
        <v>121</v>
      </c>
      <c r="E4" s="208">
        <v>13</v>
      </c>
      <c r="F4" s="72">
        <v>1340</v>
      </c>
      <c r="G4" s="57">
        <v>243976.70696800001</v>
      </c>
      <c r="H4" s="208">
        <v>1385.28207193</v>
      </c>
      <c r="I4" s="208">
        <f t="shared" ref="I4:I27" si="0">H4/G4</f>
        <v>5.6779275740929383E-3</v>
      </c>
      <c r="J4" s="72">
        <f t="shared" ref="J4:J27" si="1">I4*F4</f>
        <v>7.6084229492845372</v>
      </c>
      <c r="K4" s="181">
        <v>10070001</v>
      </c>
      <c r="L4" s="178">
        <f>J5</f>
        <v>6.2431452333782849</v>
      </c>
    </row>
    <row r="5" spans="1:12" x14ac:dyDescent="0.3">
      <c r="A5" s="57">
        <v>10070001</v>
      </c>
      <c r="B5" s="208" t="s">
        <v>977</v>
      </c>
      <c r="C5" s="208">
        <v>1206</v>
      </c>
      <c r="D5" s="208">
        <v>121</v>
      </c>
      <c r="E5" s="208">
        <v>13</v>
      </c>
      <c r="F5" s="72">
        <v>1340</v>
      </c>
      <c r="G5" s="57">
        <v>243976.70696800001</v>
      </c>
      <c r="H5" s="208">
        <v>1136.70299639</v>
      </c>
      <c r="I5" s="208">
        <f t="shared" si="0"/>
        <v>4.6590636069987201E-3</v>
      </c>
      <c r="J5" s="72">
        <f t="shared" si="1"/>
        <v>6.2431452333782849</v>
      </c>
      <c r="K5" s="181">
        <v>10120104</v>
      </c>
      <c r="L5" s="178">
        <f>J6</f>
        <v>26.137646072730671</v>
      </c>
    </row>
    <row r="6" spans="1:12" x14ac:dyDescent="0.3">
      <c r="A6" s="57">
        <v>10120104</v>
      </c>
      <c r="B6" s="208" t="s">
        <v>978</v>
      </c>
      <c r="C6" s="208">
        <v>17000</v>
      </c>
      <c r="D6" s="208">
        <v>389</v>
      </c>
      <c r="E6" s="208">
        <v>99</v>
      </c>
      <c r="F6" s="72">
        <v>17488</v>
      </c>
      <c r="G6" s="57">
        <v>457009.01676999999</v>
      </c>
      <c r="H6" s="208">
        <v>683.04780034199996</v>
      </c>
      <c r="I6" s="208">
        <f t="shared" si="0"/>
        <v>1.4946046473427877E-3</v>
      </c>
      <c r="J6" s="72">
        <f t="shared" si="1"/>
        <v>26.137646072730671</v>
      </c>
      <c r="K6" s="181">
        <v>10120105</v>
      </c>
      <c r="L6" s="178">
        <f>J7</f>
        <v>0.499918220594809</v>
      </c>
    </row>
    <row r="7" spans="1:12" x14ac:dyDescent="0.3">
      <c r="A7" s="57">
        <v>10120105</v>
      </c>
      <c r="B7" s="208" t="s">
        <v>978</v>
      </c>
      <c r="C7" s="208">
        <v>17000</v>
      </c>
      <c r="D7" s="208">
        <v>389</v>
      </c>
      <c r="E7" s="208">
        <v>99</v>
      </c>
      <c r="F7" s="72">
        <v>17488</v>
      </c>
      <c r="G7" s="57">
        <v>457009.01676999999</v>
      </c>
      <c r="H7" s="208">
        <v>13.0642231507</v>
      </c>
      <c r="I7" s="208">
        <f t="shared" si="0"/>
        <v>2.858635753629969E-5</v>
      </c>
      <c r="J7" s="72">
        <f t="shared" si="1"/>
        <v>0.499918220594809</v>
      </c>
      <c r="K7" s="181">
        <v>10120108</v>
      </c>
      <c r="L7" s="178">
        <f>J8</f>
        <v>5.5515503940961244</v>
      </c>
    </row>
    <row r="8" spans="1:12" x14ac:dyDescent="0.3">
      <c r="A8" s="57">
        <v>10120108</v>
      </c>
      <c r="B8" s="208" t="s">
        <v>978</v>
      </c>
      <c r="C8" s="208">
        <v>17000</v>
      </c>
      <c r="D8" s="208">
        <v>389</v>
      </c>
      <c r="E8" s="208">
        <v>99</v>
      </c>
      <c r="F8" s="72">
        <v>17488</v>
      </c>
      <c r="G8" s="57">
        <v>457009.01676999999</v>
      </c>
      <c r="H8" s="208">
        <v>145.077115002</v>
      </c>
      <c r="I8" s="208">
        <f t="shared" si="0"/>
        <v>3.174491304949751E-4</v>
      </c>
      <c r="J8" s="72">
        <f t="shared" si="1"/>
        <v>5.5515503940961244</v>
      </c>
      <c r="K8" s="181">
        <v>10150002</v>
      </c>
      <c r="L8" s="178">
        <f>J9</f>
        <v>50.658406312146603</v>
      </c>
    </row>
    <row r="9" spans="1:12" x14ac:dyDescent="0.3">
      <c r="A9" s="57">
        <v>10150002</v>
      </c>
      <c r="B9" s="208" t="s">
        <v>978</v>
      </c>
      <c r="C9" s="208">
        <v>17000</v>
      </c>
      <c r="D9" s="208">
        <v>389</v>
      </c>
      <c r="E9" s="208">
        <v>99</v>
      </c>
      <c r="F9" s="72">
        <v>17488</v>
      </c>
      <c r="G9" s="57">
        <v>457009.01676999999</v>
      </c>
      <c r="H9" s="208">
        <v>1323.8419750600001</v>
      </c>
      <c r="I9" s="208">
        <f t="shared" si="0"/>
        <v>2.8967524194960319E-3</v>
      </c>
      <c r="J9" s="72">
        <f t="shared" si="1"/>
        <v>50.658406312146603</v>
      </c>
      <c r="K9" s="181">
        <v>10180008</v>
      </c>
      <c r="L9" s="178">
        <f>SUM(J10:J11)</f>
        <v>88.007321638393705</v>
      </c>
    </row>
    <row r="10" spans="1:12" x14ac:dyDescent="0.3">
      <c r="A10" s="57">
        <v>10180008</v>
      </c>
      <c r="B10" s="208" t="s">
        <v>978</v>
      </c>
      <c r="C10" s="208">
        <v>17000</v>
      </c>
      <c r="D10" s="208">
        <v>389</v>
      </c>
      <c r="E10" s="208">
        <v>99</v>
      </c>
      <c r="F10" s="72">
        <v>17488</v>
      </c>
      <c r="G10" s="57">
        <v>457009.01676999999</v>
      </c>
      <c r="H10" s="208">
        <v>2299.8707299500002</v>
      </c>
      <c r="I10" s="208">
        <f t="shared" si="0"/>
        <v>5.0324405986664844E-3</v>
      </c>
      <c r="J10" s="72">
        <f t="shared" si="1"/>
        <v>88.007321189479484</v>
      </c>
      <c r="K10" s="181">
        <v>10180009</v>
      </c>
      <c r="L10" s="178">
        <f t="shared" ref="L10:L19" si="2">J12</f>
        <v>140.75127960289223</v>
      </c>
    </row>
    <row r="11" spans="1:12" x14ac:dyDescent="0.3">
      <c r="A11" s="57">
        <v>10180008</v>
      </c>
      <c r="B11" s="208" t="s">
        <v>978</v>
      </c>
      <c r="C11" s="208">
        <v>17000</v>
      </c>
      <c r="D11" s="208">
        <v>389</v>
      </c>
      <c r="E11" s="208">
        <v>99</v>
      </c>
      <c r="F11" s="72">
        <v>17488</v>
      </c>
      <c r="G11" s="57">
        <v>457009.01676999999</v>
      </c>
      <c r="H11" s="208">
        <v>1.1731350000000001E-5</v>
      </c>
      <c r="I11" s="208">
        <f t="shared" si="0"/>
        <v>2.5669843634407034E-11</v>
      </c>
      <c r="J11" s="72">
        <f t="shared" si="1"/>
        <v>4.4891422547851018E-7</v>
      </c>
      <c r="K11" s="181">
        <v>10180011</v>
      </c>
      <c r="L11" s="178">
        <f t="shared" si="2"/>
        <v>104.8371184438092</v>
      </c>
    </row>
    <row r="12" spans="1:12" x14ac:dyDescent="0.3">
      <c r="A12" s="57">
        <v>10180009</v>
      </c>
      <c r="B12" s="208" t="s">
        <v>978</v>
      </c>
      <c r="C12" s="208">
        <v>17000</v>
      </c>
      <c r="D12" s="208">
        <v>389</v>
      </c>
      <c r="E12" s="208">
        <v>99</v>
      </c>
      <c r="F12" s="72">
        <v>17488</v>
      </c>
      <c r="G12" s="57">
        <v>457009.01676999999</v>
      </c>
      <c r="H12" s="208">
        <v>3678.2138552400002</v>
      </c>
      <c r="I12" s="208">
        <f t="shared" si="0"/>
        <v>8.0484491996164354E-3</v>
      </c>
      <c r="J12" s="72">
        <f t="shared" si="1"/>
        <v>140.75127960289223</v>
      </c>
      <c r="K12" s="181">
        <v>10180012</v>
      </c>
      <c r="L12" s="178">
        <f t="shared" si="2"/>
        <v>125.54989132297385</v>
      </c>
    </row>
    <row r="13" spans="1:12" x14ac:dyDescent="0.3">
      <c r="A13" s="57">
        <v>10180011</v>
      </c>
      <c r="B13" s="208" t="s">
        <v>978</v>
      </c>
      <c r="C13" s="208">
        <v>17000</v>
      </c>
      <c r="D13" s="208">
        <v>389</v>
      </c>
      <c r="E13" s="208">
        <v>99</v>
      </c>
      <c r="F13" s="72">
        <v>17488</v>
      </c>
      <c r="G13" s="57">
        <v>457009.01676999999</v>
      </c>
      <c r="H13" s="208">
        <v>2739.6791183099999</v>
      </c>
      <c r="I13" s="208">
        <f t="shared" si="0"/>
        <v>5.9948032047008925E-3</v>
      </c>
      <c r="J13" s="72">
        <f t="shared" si="1"/>
        <v>104.8371184438092</v>
      </c>
      <c r="K13" s="181">
        <v>10180013</v>
      </c>
      <c r="L13" s="178">
        <f t="shared" si="2"/>
        <v>3.4750712073110788</v>
      </c>
    </row>
    <row r="14" spans="1:12" x14ac:dyDescent="0.3">
      <c r="A14" s="57">
        <v>10180012</v>
      </c>
      <c r="B14" s="208" t="s">
        <v>978</v>
      </c>
      <c r="C14" s="208">
        <v>17000</v>
      </c>
      <c r="D14" s="208">
        <v>389</v>
      </c>
      <c r="E14" s="208">
        <v>99</v>
      </c>
      <c r="F14" s="72">
        <v>17488</v>
      </c>
      <c r="G14" s="57">
        <v>457009.01676999999</v>
      </c>
      <c r="H14" s="208">
        <v>3280.9602235299999</v>
      </c>
      <c r="I14" s="208">
        <f t="shared" si="0"/>
        <v>7.1792023858059158E-3</v>
      </c>
      <c r="J14" s="72">
        <f t="shared" si="1"/>
        <v>125.54989132297385</v>
      </c>
      <c r="K14" s="181">
        <v>10190007</v>
      </c>
      <c r="L14" s="178">
        <f t="shared" si="2"/>
        <v>1.0666721710040732</v>
      </c>
    </row>
    <row r="15" spans="1:12" x14ac:dyDescent="0.3">
      <c r="A15" s="57">
        <v>10180013</v>
      </c>
      <c r="B15" s="208" t="s">
        <v>978</v>
      </c>
      <c r="C15" s="208">
        <v>17000</v>
      </c>
      <c r="D15" s="208">
        <v>389</v>
      </c>
      <c r="E15" s="208">
        <v>99</v>
      </c>
      <c r="F15" s="72">
        <v>17488</v>
      </c>
      <c r="G15" s="57">
        <v>457009.01676999999</v>
      </c>
      <c r="H15" s="208">
        <v>90.813064710600003</v>
      </c>
      <c r="I15" s="208">
        <f t="shared" si="0"/>
        <v>1.9871175705118245E-4</v>
      </c>
      <c r="J15" s="72">
        <f t="shared" si="1"/>
        <v>3.4750712073110788</v>
      </c>
      <c r="K15" s="181">
        <v>10190008</v>
      </c>
      <c r="L15" s="178">
        <f t="shared" si="2"/>
        <v>8.8431022703597151</v>
      </c>
    </row>
    <row r="16" spans="1:12" x14ac:dyDescent="0.3">
      <c r="A16" s="57">
        <v>10190007</v>
      </c>
      <c r="B16" s="208" t="s">
        <v>978</v>
      </c>
      <c r="C16" s="208">
        <v>17000</v>
      </c>
      <c r="D16" s="208">
        <v>389</v>
      </c>
      <c r="E16" s="208">
        <v>99</v>
      </c>
      <c r="F16" s="72">
        <v>17488</v>
      </c>
      <c r="G16" s="57">
        <v>457009.01676999999</v>
      </c>
      <c r="H16" s="208">
        <v>27.875045750599998</v>
      </c>
      <c r="I16" s="208">
        <f t="shared" si="0"/>
        <v>6.0994520299866944E-5</v>
      </c>
      <c r="J16" s="72">
        <f t="shared" si="1"/>
        <v>1.0666721710040732</v>
      </c>
      <c r="K16" s="181">
        <v>10190009</v>
      </c>
      <c r="L16" s="178">
        <f t="shared" si="2"/>
        <v>43.306522425047433</v>
      </c>
    </row>
    <row r="17" spans="1:12" x14ac:dyDescent="0.3">
      <c r="A17" s="57">
        <v>10190008</v>
      </c>
      <c r="B17" s="208" t="s">
        <v>978</v>
      </c>
      <c r="C17" s="208">
        <v>17000</v>
      </c>
      <c r="D17" s="208">
        <v>389</v>
      </c>
      <c r="E17" s="208">
        <v>99</v>
      </c>
      <c r="F17" s="72">
        <v>17488</v>
      </c>
      <c r="G17" s="57">
        <v>457009.01676999999</v>
      </c>
      <c r="H17" s="208">
        <v>231.094320321</v>
      </c>
      <c r="I17" s="208">
        <f t="shared" si="0"/>
        <v>5.0566687273328657E-4</v>
      </c>
      <c r="J17" s="72">
        <f t="shared" si="1"/>
        <v>8.8431022703597151</v>
      </c>
      <c r="K17" s="181">
        <v>10190015</v>
      </c>
      <c r="L17" s="178">
        <f t="shared" si="2"/>
        <v>99.715727690215033</v>
      </c>
    </row>
    <row r="18" spans="1:12" x14ac:dyDescent="0.3">
      <c r="A18" s="57">
        <v>10190009</v>
      </c>
      <c r="B18" s="208" t="s">
        <v>978</v>
      </c>
      <c r="C18" s="208">
        <v>17000</v>
      </c>
      <c r="D18" s="208">
        <v>389</v>
      </c>
      <c r="E18" s="208">
        <v>99</v>
      </c>
      <c r="F18" s="72">
        <v>17488</v>
      </c>
      <c r="G18" s="57">
        <v>457009.01676999999</v>
      </c>
      <c r="H18" s="208">
        <v>1131.71724801</v>
      </c>
      <c r="I18" s="208">
        <f t="shared" si="0"/>
        <v>2.4763564973151551E-3</v>
      </c>
      <c r="J18" s="72">
        <f t="shared" si="1"/>
        <v>43.306522425047433</v>
      </c>
      <c r="K18" s="181">
        <v>10190016</v>
      </c>
      <c r="L18" s="178">
        <f t="shared" si="2"/>
        <v>15.238448997939967</v>
      </c>
    </row>
    <row r="19" spans="1:12" x14ac:dyDescent="0.3">
      <c r="A19" s="57">
        <v>10190015</v>
      </c>
      <c r="B19" s="208" t="s">
        <v>978</v>
      </c>
      <c r="C19" s="208">
        <v>17000</v>
      </c>
      <c r="D19" s="208">
        <v>389</v>
      </c>
      <c r="E19" s="208">
        <v>99</v>
      </c>
      <c r="F19" s="72">
        <v>17488</v>
      </c>
      <c r="G19" s="57">
        <v>457009.01676999999</v>
      </c>
      <c r="H19" s="208">
        <v>2605.8432449799998</v>
      </c>
      <c r="I19" s="208">
        <f t="shared" si="0"/>
        <v>5.7019514918924428E-3</v>
      </c>
      <c r="J19" s="72">
        <f t="shared" si="1"/>
        <v>99.715727690215033</v>
      </c>
      <c r="K19" s="181">
        <v>10190017</v>
      </c>
      <c r="L19" s="178">
        <f t="shared" si="2"/>
        <v>1.1602781609787942</v>
      </c>
    </row>
    <row r="20" spans="1:12" x14ac:dyDescent="0.3">
      <c r="A20" s="57">
        <v>10190016</v>
      </c>
      <c r="B20" s="208" t="s">
        <v>978</v>
      </c>
      <c r="C20" s="208">
        <v>17000</v>
      </c>
      <c r="D20" s="208">
        <v>389</v>
      </c>
      <c r="E20" s="208">
        <v>99</v>
      </c>
      <c r="F20" s="72">
        <v>17488</v>
      </c>
      <c r="G20" s="57">
        <v>457009.01676999999</v>
      </c>
      <c r="H20" s="208">
        <v>398.22212909699999</v>
      </c>
      <c r="I20" s="208">
        <f t="shared" si="0"/>
        <v>8.7136602229757356E-4</v>
      </c>
      <c r="J20" s="72">
        <f t="shared" si="1"/>
        <v>15.238448997939967</v>
      </c>
      <c r="K20" s="181">
        <v>17040101</v>
      </c>
      <c r="L20" s="178">
        <f>SUM(J22:J23)</f>
        <v>5.0392509319856966</v>
      </c>
    </row>
    <row r="21" spans="1:12" x14ac:dyDescent="0.3">
      <c r="A21" s="57">
        <v>10190017</v>
      </c>
      <c r="B21" s="208" t="s">
        <v>978</v>
      </c>
      <c r="C21" s="208">
        <v>17000</v>
      </c>
      <c r="D21" s="208">
        <v>389</v>
      </c>
      <c r="E21" s="208">
        <v>99</v>
      </c>
      <c r="F21" s="72">
        <v>17488</v>
      </c>
      <c r="G21" s="57">
        <v>457009.01676999999</v>
      </c>
      <c r="H21" s="208">
        <v>30.321224927300001</v>
      </c>
      <c r="I21" s="208">
        <f t="shared" si="0"/>
        <v>6.6347104356060963E-5</v>
      </c>
      <c r="J21" s="72">
        <f t="shared" si="1"/>
        <v>1.1602781609787942</v>
      </c>
      <c r="K21" s="181">
        <v>17040105</v>
      </c>
      <c r="L21" s="178">
        <f>J24</f>
        <v>3.7282020981835057E-4</v>
      </c>
    </row>
    <row r="22" spans="1:12" x14ac:dyDescent="0.3">
      <c r="A22" s="57">
        <v>17040101</v>
      </c>
      <c r="B22" s="208" t="s">
        <v>977</v>
      </c>
      <c r="C22" s="208">
        <v>1206</v>
      </c>
      <c r="D22" s="208">
        <v>121</v>
      </c>
      <c r="E22" s="208">
        <v>13</v>
      </c>
      <c r="F22" s="72">
        <v>1340</v>
      </c>
      <c r="G22" s="57">
        <v>243976.70696800001</v>
      </c>
      <c r="H22" s="208">
        <v>917.507320252</v>
      </c>
      <c r="I22" s="208">
        <f t="shared" si="0"/>
        <v>3.7606349050868216E-3</v>
      </c>
      <c r="J22" s="72">
        <f t="shared" si="1"/>
        <v>5.0392507728163407</v>
      </c>
      <c r="K22" s="181">
        <v>17040202</v>
      </c>
      <c r="L22" s="178">
        <f>J25</f>
        <v>0.34059575783314044</v>
      </c>
    </row>
    <row r="23" spans="1:12" x14ac:dyDescent="0.3">
      <c r="A23" s="57">
        <v>17040101</v>
      </c>
      <c r="B23" s="208" t="s">
        <v>977</v>
      </c>
      <c r="C23" s="208">
        <v>1206</v>
      </c>
      <c r="D23" s="208">
        <v>121</v>
      </c>
      <c r="E23" s="208">
        <v>13</v>
      </c>
      <c r="F23" s="72">
        <v>1340</v>
      </c>
      <c r="G23" s="57">
        <v>243976.70696800001</v>
      </c>
      <c r="H23" s="208">
        <v>2.8980309999999998E-5</v>
      </c>
      <c r="I23" s="208">
        <f t="shared" si="0"/>
        <v>1.1878310171552997E-10</v>
      </c>
      <c r="J23" s="72">
        <f t="shared" si="1"/>
        <v>1.5916935629881018E-7</v>
      </c>
      <c r="K23" s="181">
        <v>17040203</v>
      </c>
      <c r="L23" s="178">
        <f>J26</f>
        <v>4.7221767337368377</v>
      </c>
    </row>
    <row r="24" spans="1:12" ht="15" thickBot="1" x14ac:dyDescent="0.35">
      <c r="A24" s="57">
        <v>17040105</v>
      </c>
      <c r="B24" s="208" t="s">
        <v>977</v>
      </c>
      <c r="C24" s="208">
        <v>1206</v>
      </c>
      <c r="D24" s="208">
        <v>121</v>
      </c>
      <c r="E24" s="208">
        <v>13</v>
      </c>
      <c r="F24" s="72">
        <v>1340</v>
      </c>
      <c r="G24" s="57">
        <v>243976.70696800001</v>
      </c>
      <c r="H24" s="208">
        <v>6.7880184390000001E-2</v>
      </c>
      <c r="I24" s="208">
        <f t="shared" si="0"/>
        <v>2.7822403717787358E-7</v>
      </c>
      <c r="J24" s="72">
        <f t="shared" si="1"/>
        <v>3.7282020981835057E-4</v>
      </c>
      <c r="K24" s="183">
        <v>17040204</v>
      </c>
      <c r="L24" s="179">
        <f>J27</f>
        <v>1.8109173019324722</v>
      </c>
    </row>
    <row r="25" spans="1:12" ht="15" thickTop="1" x14ac:dyDescent="0.3">
      <c r="A25" s="57">
        <v>17040202</v>
      </c>
      <c r="B25" s="208" t="s">
        <v>977</v>
      </c>
      <c r="C25" s="208">
        <v>1206</v>
      </c>
      <c r="D25" s="208">
        <v>121</v>
      </c>
      <c r="E25" s="208">
        <v>13</v>
      </c>
      <c r="F25" s="72">
        <v>1340</v>
      </c>
      <c r="G25" s="57">
        <v>243976.70696800001</v>
      </c>
      <c r="H25" s="208">
        <v>62.013008509999999</v>
      </c>
      <c r="I25" s="208">
        <f t="shared" si="0"/>
        <v>2.5417593868144809E-4</v>
      </c>
      <c r="J25" s="72">
        <f t="shared" si="1"/>
        <v>0.34059575783314044</v>
      </c>
    </row>
    <row r="26" spans="1:12" x14ac:dyDescent="0.3">
      <c r="A26" s="57">
        <v>17040203</v>
      </c>
      <c r="B26" s="208" t="s">
        <v>977</v>
      </c>
      <c r="C26" s="208">
        <v>1206</v>
      </c>
      <c r="D26" s="208">
        <v>121</v>
      </c>
      <c r="E26" s="208">
        <v>13</v>
      </c>
      <c r="F26" s="72">
        <v>1340</v>
      </c>
      <c r="G26" s="57">
        <v>243976.70696800001</v>
      </c>
      <c r="H26" s="208">
        <v>859.77696210299996</v>
      </c>
      <c r="I26" s="208">
        <f t="shared" si="0"/>
        <v>3.5240124878633118E-3</v>
      </c>
      <c r="J26" s="72">
        <f t="shared" si="1"/>
        <v>4.7221767337368377</v>
      </c>
    </row>
    <row r="27" spans="1:12" ht="15" thickBot="1" x14ac:dyDescent="0.35">
      <c r="A27" s="73">
        <v>17040204</v>
      </c>
      <c r="B27" s="74" t="s">
        <v>977</v>
      </c>
      <c r="C27" s="74">
        <v>1206</v>
      </c>
      <c r="D27" s="74">
        <v>121</v>
      </c>
      <c r="E27" s="74">
        <v>13</v>
      </c>
      <c r="F27" s="75">
        <v>1340</v>
      </c>
      <c r="G27" s="73">
        <v>243976.70696800001</v>
      </c>
      <c r="H27" s="74">
        <v>329.71764172899998</v>
      </c>
      <c r="I27" s="74">
        <f t="shared" si="0"/>
        <v>1.3514308223376659E-3</v>
      </c>
      <c r="J27" s="75">
        <f t="shared" si="1"/>
        <v>1.8109173019324722</v>
      </c>
    </row>
    <row r="28" spans="1:12" ht="15" thickTop="1" x14ac:dyDescent="0.3">
      <c r="A28"/>
    </row>
    <row r="29" spans="1:12" x14ac:dyDescent="0.3">
      <c r="A29"/>
    </row>
    <row r="30" spans="1:12" x14ac:dyDescent="0.3">
      <c r="A30"/>
    </row>
    <row r="31" spans="1:12" x14ac:dyDescent="0.3">
      <c r="A31"/>
    </row>
    <row r="32" spans="1:12" x14ac:dyDescent="0.3">
      <c r="A32"/>
    </row>
    <row r="33" spans="1:1" x14ac:dyDescent="0.3">
      <c r="A33"/>
    </row>
    <row r="34" spans="1:1" x14ac:dyDescent="0.3">
      <c r="A34"/>
    </row>
    <row r="35" spans="1:1" x14ac:dyDescent="0.3">
      <c r="A35"/>
    </row>
    <row r="36" spans="1:1" x14ac:dyDescent="0.3">
      <c r="A36"/>
    </row>
    <row r="37" spans="1:1" x14ac:dyDescent="0.3">
      <c r="A37"/>
    </row>
    <row r="38" spans="1:1" x14ac:dyDescent="0.3">
      <c r="A38"/>
    </row>
    <row r="39" spans="1:1" x14ac:dyDescent="0.3">
      <c r="A39"/>
    </row>
    <row r="40" spans="1:1" x14ac:dyDescent="0.3">
      <c r="A40"/>
    </row>
    <row r="41" spans="1:1" x14ac:dyDescent="0.3">
      <c r="A41"/>
    </row>
    <row r="42" spans="1:1" x14ac:dyDescent="0.3">
      <c r="A42"/>
    </row>
    <row r="43" spans="1:1" x14ac:dyDescent="0.3">
      <c r="A43"/>
    </row>
    <row r="44" spans="1:1" x14ac:dyDescent="0.3">
      <c r="A44"/>
    </row>
    <row r="45" spans="1:1" x14ac:dyDescent="0.3">
      <c r="A45"/>
    </row>
    <row r="46" spans="1:1" x14ac:dyDescent="0.3">
      <c r="A46"/>
    </row>
    <row r="47" spans="1:1" x14ac:dyDescent="0.3">
      <c r="A47"/>
    </row>
    <row r="48" spans="1:1"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sheetData>
  <sortState ref="K4:K27">
    <sortCondition ref="K4"/>
  </sortState>
  <mergeCells count="3">
    <mergeCell ref="A1:F1"/>
    <mergeCell ref="G1:J1"/>
    <mergeCell ref="K1:L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C1"/>
  <sheetViews>
    <sheetView topLeftCell="A43" zoomScale="10" zoomScaleNormal="10" workbookViewId="0">
      <selection activeCell="CO228" sqref="CO228"/>
    </sheetView>
  </sheetViews>
  <sheetFormatPr defaultRowHeight="14.4" x14ac:dyDescent="0.3"/>
  <sheetData>
    <row r="1" spans="1:3" ht="18.600000000000001" thickBot="1" x14ac:dyDescent="0.4">
      <c r="A1" s="868" t="s">
        <v>5</v>
      </c>
      <c r="B1" s="869"/>
      <c r="C1" s="870"/>
    </row>
  </sheetData>
  <mergeCells count="1">
    <mergeCell ref="A1:C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AD299"/>
  <sheetViews>
    <sheetView topLeftCell="A58" zoomScaleNormal="100" workbookViewId="0">
      <selection activeCell="O296" sqref="O296"/>
    </sheetView>
  </sheetViews>
  <sheetFormatPr defaultRowHeight="14.4" x14ac:dyDescent="0.3"/>
  <cols>
    <col min="1" max="1" width="22.33203125" customWidth="1"/>
    <col min="2" max="2" width="15.44140625" customWidth="1"/>
    <col min="3" max="3" width="16.33203125" customWidth="1"/>
    <col min="4" max="4" width="16.88671875" customWidth="1"/>
    <col min="5" max="5" width="16.88671875" style="161" customWidth="1"/>
    <col min="6" max="6" width="16.44140625" customWidth="1"/>
    <col min="7" max="7" width="19.6640625" customWidth="1"/>
    <col min="8" max="8" width="23.88671875" customWidth="1"/>
    <col min="9" max="9" width="17.6640625" customWidth="1"/>
    <col min="10" max="10" width="18.109375" customWidth="1"/>
    <col min="11" max="11" width="20" customWidth="1"/>
    <col min="12" max="12" width="18.109375" customWidth="1"/>
    <col min="13" max="13" width="16.33203125" customWidth="1"/>
    <col min="14" max="14" width="14.33203125" customWidth="1"/>
    <col min="15" max="15" width="16.88671875" customWidth="1"/>
    <col min="16" max="16" width="2.33203125" style="162" customWidth="1"/>
    <col min="17" max="17" width="25.44140625" customWidth="1"/>
    <col min="18" max="18" width="14.33203125" customWidth="1"/>
    <col min="19" max="19" width="17" customWidth="1"/>
    <col min="20" max="20" width="21.33203125" customWidth="1"/>
    <col min="21" max="21" width="20.6640625" customWidth="1"/>
    <col min="22" max="22" width="18.33203125" customWidth="1"/>
    <col min="23" max="23" width="17.33203125" customWidth="1"/>
    <col min="24" max="24" width="18" customWidth="1"/>
    <col min="25" max="25" width="16" customWidth="1"/>
    <col min="26" max="26" width="14.88671875" customWidth="1"/>
    <col min="27" max="27" width="14.6640625" customWidth="1"/>
    <col min="28" max="28" width="14.44140625" customWidth="1"/>
  </cols>
  <sheetData>
    <row r="1" spans="1:26" ht="22.2" thickTop="1" thickBot="1" x14ac:dyDescent="0.45">
      <c r="A1" s="895" t="s">
        <v>1074</v>
      </c>
      <c r="B1" s="896"/>
      <c r="C1" s="896"/>
      <c r="D1" s="896"/>
      <c r="E1" s="897"/>
    </row>
    <row r="2" spans="1:26" ht="22.2" thickTop="1" thickBot="1" x14ac:dyDescent="0.45">
      <c r="A2" s="829" t="s">
        <v>1024</v>
      </c>
      <c r="B2" s="830"/>
      <c r="C2" s="830"/>
      <c r="D2" s="830"/>
      <c r="E2" s="830"/>
      <c r="F2" s="830"/>
      <c r="G2" s="830"/>
      <c r="H2" s="830"/>
      <c r="I2" s="830"/>
      <c r="J2" s="830"/>
      <c r="K2" s="830"/>
      <c r="L2" s="831"/>
      <c r="Q2" s="881" t="s">
        <v>1045</v>
      </c>
      <c r="R2" s="882"/>
      <c r="S2" s="882"/>
      <c r="T2" s="882"/>
      <c r="U2" s="882"/>
      <c r="V2" s="882"/>
      <c r="W2" s="882"/>
      <c r="X2" s="882"/>
      <c r="Y2" s="882"/>
      <c r="Z2" s="883"/>
    </row>
    <row r="3" spans="1:26" s="161" customFormat="1" ht="15" thickTop="1" x14ac:dyDescent="0.3">
      <c r="A3" s="901" t="s">
        <v>1160</v>
      </c>
      <c r="B3" s="902"/>
      <c r="C3" s="902"/>
      <c r="D3" s="902"/>
      <c r="E3" s="902"/>
      <c r="F3" s="903"/>
      <c r="G3" s="901" t="s">
        <v>1161</v>
      </c>
      <c r="H3" s="902"/>
      <c r="I3" s="902"/>
      <c r="J3" s="903"/>
      <c r="K3" s="391" t="s">
        <v>1162</v>
      </c>
      <c r="L3" s="392" t="s">
        <v>1175</v>
      </c>
      <c r="P3" s="162"/>
      <c r="Q3" s="878" t="s">
        <v>1160</v>
      </c>
      <c r="R3" s="879"/>
      <c r="S3" s="879"/>
      <c r="T3" s="880"/>
      <c r="U3" s="878" t="s">
        <v>1161</v>
      </c>
      <c r="V3" s="879"/>
      <c r="W3" s="879"/>
      <c r="X3" s="880"/>
      <c r="Y3" s="878" t="s">
        <v>1162</v>
      </c>
      <c r="Z3" s="880"/>
    </row>
    <row r="4" spans="1:26" ht="72" x14ac:dyDescent="0.3">
      <c r="A4" s="316" t="s">
        <v>7</v>
      </c>
      <c r="B4" s="113" t="s">
        <v>980</v>
      </c>
      <c r="C4" s="113" t="s">
        <v>981</v>
      </c>
      <c r="D4" s="113" t="s">
        <v>983</v>
      </c>
      <c r="E4" s="113" t="s">
        <v>982</v>
      </c>
      <c r="F4" s="120" t="s">
        <v>984</v>
      </c>
      <c r="G4" s="316" t="s">
        <v>985</v>
      </c>
      <c r="H4" s="113" t="s">
        <v>986</v>
      </c>
      <c r="I4" s="313" t="s">
        <v>987</v>
      </c>
      <c r="J4" s="120" t="s">
        <v>678</v>
      </c>
      <c r="K4" s="342" t="s">
        <v>988</v>
      </c>
      <c r="L4" s="385" t="s">
        <v>989</v>
      </c>
      <c r="Q4" s="60" t="s">
        <v>1046</v>
      </c>
      <c r="R4" s="407" t="s">
        <v>1047</v>
      </c>
      <c r="S4" s="407" t="s">
        <v>1048</v>
      </c>
      <c r="T4" s="59" t="s">
        <v>1049</v>
      </c>
      <c r="U4" s="60" t="s">
        <v>7</v>
      </c>
      <c r="V4" s="233" t="s">
        <v>1050</v>
      </c>
      <c r="W4" s="233" t="s">
        <v>1051</v>
      </c>
      <c r="X4" s="59" t="s">
        <v>665</v>
      </c>
      <c r="Y4" s="126" t="s">
        <v>1052</v>
      </c>
      <c r="Z4" s="404" t="s">
        <v>1053</v>
      </c>
    </row>
    <row r="5" spans="1:26" x14ac:dyDescent="0.3">
      <c r="A5" s="54">
        <v>10020007</v>
      </c>
      <c r="B5" s="208">
        <f>'Water Use Current M&amp;I'!J5</f>
        <v>0</v>
      </c>
      <c r="C5" s="208">
        <f>'Water Use Current M&amp;I'!AE5</f>
        <v>0</v>
      </c>
      <c r="D5" s="208">
        <f>SUM(B5:C5)</f>
        <v>0</v>
      </c>
      <c r="E5" s="208">
        <f>SUM(D5:D23)</f>
        <v>8065.8753063689965</v>
      </c>
      <c r="F5" s="72">
        <f>D5/E5</f>
        <v>0</v>
      </c>
      <c r="G5" s="57">
        <f>Input!AE5</f>
        <v>7170</v>
      </c>
      <c r="H5" s="208">
        <f>Input!AF5</f>
        <v>500</v>
      </c>
      <c r="I5" s="208">
        <f>SUM(G5:H5)</f>
        <v>7670</v>
      </c>
      <c r="J5" s="72">
        <f>(LN(I5/E5))/10</f>
        <v>-5.0325621786759481E-3</v>
      </c>
      <c r="K5" s="107">
        <f>E5*EXP(J5*20)</f>
        <v>7293.5543590101597</v>
      </c>
      <c r="L5" s="180">
        <f>K5*F5</f>
        <v>0</v>
      </c>
      <c r="Q5" s="57">
        <v>2020</v>
      </c>
      <c r="R5" s="68">
        <f>Input!AH5</f>
        <v>26500</v>
      </c>
      <c r="S5" s="68">
        <f>Input!AI5</f>
        <v>150</v>
      </c>
      <c r="T5" s="72">
        <f>SUM(R5:S5)</f>
        <v>26650</v>
      </c>
      <c r="U5" s="57">
        <v>10020007</v>
      </c>
      <c r="V5" s="208">
        <v>0</v>
      </c>
      <c r="W5" s="208">
        <v>19395.15654</v>
      </c>
      <c r="X5" s="72">
        <v>0</v>
      </c>
      <c r="Y5" s="57">
        <f>$T$7</f>
        <v>34932.477606185479</v>
      </c>
      <c r="Z5" s="178">
        <f>Y5*X5</f>
        <v>0</v>
      </c>
    </row>
    <row r="6" spans="1:26" x14ac:dyDescent="0.3">
      <c r="A6" s="54">
        <v>10020008</v>
      </c>
      <c r="B6" s="208">
        <f>'Water Use Current M&amp;I'!J6</f>
        <v>0</v>
      </c>
      <c r="C6" s="208">
        <f>'Water Use Current M&amp;I'!AE6</f>
        <v>0</v>
      </c>
      <c r="D6" s="208">
        <f t="shared" ref="D6:D23" si="0">SUM(B6:C6)</f>
        <v>0</v>
      </c>
      <c r="E6" s="208">
        <f>$E$5</f>
        <v>8065.8753063689965</v>
      </c>
      <c r="F6" s="72">
        <f t="shared" ref="F6:F23" si="1">D6/E6</f>
        <v>0</v>
      </c>
      <c r="G6" s="57">
        <f>$G$5</f>
        <v>7170</v>
      </c>
      <c r="H6" s="208">
        <f>$H$5</f>
        <v>500</v>
      </c>
      <c r="I6" s="208">
        <f t="shared" ref="I6:I23" si="2">SUM(G6:H6)</f>
        <v>7670</v>
      </c>
      <c r="J6" s="72">
        <f t="shared" ref="J6:J23" si="3">(LN(I6/E6))/10</f>
        <v>-5.0325621786759481E-3</v>
      </c>
      <c r="K6" s="107">
        <f t="shared" ref="K6:K23" si="4">E6*EXP(J6*20)</f>
        <v>7293.5543590101597</v>
      </c>
      <c r="L6" s="180">
        <f t="shared" ref="L6:L23" si="5">K6*F6</f>
        <v>0</v>
      </c>
      <c r="Q6" s="57" t="s">
        <v>678</v>
      </c>
      <c r="R6" s="208">
        <f>(LN(R8/R5))/20</f>
        <v>2.7028379648236411E-2</v>
      </c>
      <c r="S6" s="208">
        <f>(LN(S8/S5))/20</f>
        <v>3.2962281444213197E-2</v>
      </c>
      <c r="T6" s="53"/>
      <c r="U6" s="57">
        <v>10020008</v>
      </c>
      <c r="V6" s="208">
        <v>0</v>
      </c>
      <c r="W6" s="208">
        <v>19395.15654</v>
      </c>
      <c r="X6" s="72">
        <v>0</v>
      </c>
      <c r="Y6" s="57">
        <f t="shared" ref="Y6:Y23" si="6">$T$7</f>
        <v>34932.477606185479</v>
      </c>
      <c r="Z6" s="178">
        <f t="shared" ref="Z6:Z23" si="7">Y6*X6</f>
        <v>0</v>
      </c>
    </row>
    <row r="7" spans="1:26" x14ac:dyDescent="0.3">
      <c r="A7" s="54">
        <v>10070001</v>
      </c>
      <c r="B7" s="208">
        <f>'Water Use Current M&amp;I'!J7</f>
        <v>0</v>
      </c>
      <c r="C7" s="208">
        <f>'Water Use Current M&amp;I'!AE7</f>
        <v>6.551604724435383</v>
      </c>
      <c r="D7" s="208">
        <f t="shared" si="0"/>
        <v>6.551604724435383</v>
      </c>
      <c r="E7" s="208">
        <f t="shared" ref="E7:E23" si="8">$E$5</f>
        <v>8065.8753063689965</v>
      </c>
      <c r="F7" s="72">
        <f t="shared" si="1"/>
        <v>8.1226208881038473E-4</v>
      </c>
      <c r="G7" s="57">
        <f t="shared" ref="G7:G23" si="9">$G$5</f>
        <v>7170</v>
      </c>
      <c r="H7" s="208">
        <f t="shared" ref="H7:H23" si="10">$H$5</f>
        <v>500</v>
      </c>
      <c r="I7" s="208">
        <f t="shared" si="2"/>
        <v>7670</v>
      </c>
      <c r="J7" s="72">
        <f t="shared" si="3"/>
        <v>-5.0325621786759481E-3</v>
      </c>
      <c r="K7" s="107">
        <f t="shared" si="4"/>
        <v>7293.5543590101597</v>
      </c>
      <c r="L7" s="180">
        <f t="shared" si="5"/>
        <v>5.9242776985016787</v>
      </c>
      <c r="Q7" s="57">
        <v>2030</v>
      </c>
      <c r="R7" s="208">
        <f>R5*EXP(R6*10)</f>
        <v>34723.911070039336</v>
      </c>
      <c r="S7" s="208">
        <f>S5*EXP(S6*10)</f>
        <v>208.56653614614211</v>
      </c>
      <c r="T7" s="53">
        <f>SUM(R7:S7)</f>
        <v>34932.477606185479</v>
      </c>
      <c r="U7" s="57">
        <v>10070001</v>
      </c>
      <c r="V7" s="208">
        <v>0.231774798</v>
      </c>
      <c r="W7" s="208">
        <v>19395.15654</v>
      </c>
      <c r="X7" s="261">
        <v>1.1950099999999999E-5</v>
      </c>
      <c r="Y7" s="57">
        <f t="shared" si="6"/>
        <v>34932.477606185479</v>
      </c>
      <c r="Z7" s="178">
        <f t="shared" si="7"/>
        <v>0.41744660064167705</v>
      </c>
    </row>
    <row r="8" spans="1:26" ht="15" thickBot="1" x14ac:dyDescent="0.35">
      <c r="A8" s="54">
        <v>10070002</v>
      </c>
      <c r="B8" s="208">
        <f>'Water Use Current M&amp;I'!J8</f>
        <v>0</v>
      </c>
      <c r="C8" s="208">
        <f>'Water Use Current M&amp;I'!AE8</f>
        <v>0</v>
      </c>
      <c r="D8" s="208">
        <f t="shared" si="0"/>
        <v>0</v>
      </c>
      <c r="E8" s="208">
        <f t="shared" si="8"/>
        <v>8065.8753063689965</v>
      </c>
      <c r="F8" s="72">
        <f t="shared" si="1"/>
        <v>0</v>
      </c>
      <c r="G8" s="57">
        <f t="shared" si="9"/>
        <v>7170</v>
      </c>
      <c r="H8" s="208">
        <f t="shared" si="10"/>
        <v>500</v>
      </c>
      <c r="I8" s="208">
        <f t="shared" si="2"/>
        <v>7670</v>
      </c>
      <c r="J8" s="72">
        <f t="shared" si="3"/>
        <v>-5.0325621786759481E-3</v>
      </c>
      <c r="K8" s="107">
        <f t="shared" si="4"/>
        <v>7293.5543590101597</v>
      </c>
      <c r="L8" s="180">
        <f t="shared" si="5"/>
        <v>0</v>
      </c>
      <c r="Q8" s="73">
        <v>2040</v>
      </c>
      <c r="R8" s="290">
        <f>Input!AH6</f>
        <v>45500</v>
      </c>
      <c r="S8" s="290">
        <f>Input!AI6</f>
        <v>290</v>
      </c>
      <c r="T8" s="75">
        <f>SUM(R8:S8)</f>
        <v>45790</v>
      </c>
      <c r="U8" s="57">
        <v>10070002</v>
      </c>
      <c r="V8" s="208">
        <v>0</v>
      </c>
      <c r="W8" s="208">
        <v>19395.15654</v>
      </c>
      <c r="X8" s="72">
        <v>0</v>
      </c>
      <c r="Y8" s="57">
        <f t="shared" si="6"/>
        <v>34932.477606185479</v>
      </c>
      <c r="Z8" s="178">
        <f t="shared" si="7"/>
        <v>0</v>
      </c>
    </row>
    <row r="9" spans="1:26" ht="15" thickTop="1" x14ac:dyDescent="0.3">
      <c r="A9" s="54">
        <v>10070006</v>
      </c>
      <c r="B9" s="208">
        <f>'Water Use Current M&amp;I'!J9</f>
        <v>0</v>
      </c>
      <c r="C9" s="208">
        <f>'Water Use Current M&amp;I'!AE9</f>
        <v>17.99447598971636</v>
      </c>
      <c r="D9" s="208">
        <f t="shared" si="0"/>
        <v>17.99447598971636</v>
      </c>
      <c r="E9" s="208">
        <f t="shared" si="8"/>
        <v>8065.8753063689965</v>
      </c>
      <c r="F9" s="72">
        <f t="shared" si="1"/>
        <v>2.2309390247463308E-3</v>
      </c>
      <c r="G9" s="57">
        <f t="shared" si="9"/>
        <v>7170</v>
      </c>
      <c r="H9" s="208">
        <f t="shared" si="10"/>
        <v>500</v>
      </c>
      <c r="I9" s="208">
        <f t="shared" si="2"/>
        <v>7670</v>
      </c>
      <c r="J9" s="72">
        <f t="shared" si="3"/>
        <v>-5.0325621786759481E-3</v>
      </c>
      <c r="K9" s="107">
        <f t="shared" si="4"/>
        <v>7293.5543590101597</v>
      </c>
      <c r="L9" s="180">
        <f t="shared" si="5"/>
        <v>16.271475048624474</v>
      </c>
      <c r="U9" s="57">
        <v>10070006</v>
      </c>
      <c r="V9" s="208">
        <v>1208.2258650000001</v>
      </c>
      <c r="W9" s="208">
        <v>19395.15654</v>
      </c>
      <c r="X9" s="72">
        <v>6.2295237000000003E-2</v>
      </c>
      <c r="Y9" s="57">
        <f t="shared" si="6"/>
        <v>34932.477606185479</v>
      </c>
      <c r="Z9" s="178">
        <f t="shared" si="7"/>
        <v>2176.1269714745172</v>
      </c>
    </row>
    <row r="10" spans="1:26" x14ac:dyDescent="0.3">
      <c r="A10" s="54">
        <v>10080001</v>
      </c>
      <c r="B10" s="208">
        <f>'Water Use Current M&amp;I'!J10</f>
        <v>960.73774168599994</v>
      </c>
      <c r="C10" s="208">
        <f>'Water Use Current M&amp;I'!AE10</f>
        <v>826.68113349717544</v>
      </c>
      <c r="D10" s="208">
        <f t="shared" si="0"/>
        <v>1787.4188751831753</v>
      </c>
      <c r="E10" s="208">
        <f t="shared" si="8"/>
        <v>8065.8753063689965</v>
      </c>
      <c r="F10" s="72">
        <f t="shared" si="1"/>
        <v>0.22160259206732208</v>
      </c>
      <c r="G10" s="57">
        <f t="shared" si="9"/>
        <v>7170</v>
      </c>
      <c r="H10" s="208">
        <f t="shared" si="10"/>
        <v>500</v>
      </c>
      <c r="I10" s="208">
        <f t="shared" si="2"/>
        <v>7670</v>
      </c>
      <c r="J10" s="72">
        <f t="shared" si="3"/>
        <v>-5.0325621786759481E-3</v>
      </c>
      <c r="K10" s="107">
        <f t="shared" si="4"/>
        <v>7293.5543590101597</v>
      </c>
      <c r="L10" s="180">
        <f t="shared" si="5"/>
        <v>1616.2705513405672</v>
      </c>
      <c r="U10" s="57">
        <v>10080001</v>
      </c>
      <c r="V10" s="208">
        <v>250.6913859</v>
      </c>
      <c r="W10" s="208">
        <v>19395.15654</v>
      </c>
      <c r="X10" s="72">
        <v>1.2925463E-2</v>
      </c>
      <c r="Y10" s="57">
        <f t="shared" si="6"/>
        <v>34932.477606185479</v>
      </c>
      <c r="Z10" s="178">
        <f t="shared" si="7"/>
        <v>451.51844679707898</v>
      </c>
    </row>
    <row r="11" spans="1:26" x14ac:dyDescent="0.3">
      <c r="A11" s="54">
        <v>10080002</v>
      </c>
      <c r="B11" s="208">
        <f>'Water Use Current M&amp;I'!J11</f>
        <v>0</v>
      </c>
      <c r="C11" s="208">
        <f>'Water Use Current M&amp;I'!AE11</f>
        <v>279.45682513485571</v>
      </c>
      <c r="D11" s="208">
        <f t="shared" si="0"/>
        <v>279.45682513485571</v>
      </c>
      <c r="E11" s="208">
        <f t="shared" si="8"/>
        <v>8065.8753063689965</v>
      </c>
      <c r="F11" s="72">
        <f t="shared" si="1"/>
        <v>3.4646807013516599E-2</v>
      </c>
      <c r="G11" s="57">
        <f t="shared" si="9"/>
        <v>7170</v>
      </c>
      <c r="H11" s="208">
        <f t="shared" si="10"/>
        <v>500</v>
      </c>
      <c r="I11" s="208">
        <f t="shared" si="2"/>
        <v>7670</v>
      </c>
      <c r="J11" s="72">
        <f t="shared" si="3"/>
        <v>-5.0325621786759481E-3</v>
      </c>
      <c r="K11" s="107">
        <f t="shared" si="4"/>
        <v>7293.5543590101597</v>
      </c>
      <c r="L11" s="180">
        <f t="shared" si="5"/>
        <v>252.69837031921776</v>
      </c>
      <c r="U11" s="57">
        <v>10080002</v>
      </c>
      <c r="V11" s="208">
        <v>651.63830900000005</v>
      </c>
      <c r="W11" s="208">
        <v>19395.15654</v>
      </c>
      <c r="X11" s="72">
        <v>3.3597992E-2</v>
      </c>
      <c r="Y11" s="57">
        <f t="shared" si="6"/>
        <v>34932.477606185479</v>
      </c>
      <c r="Z11" s="178">
        <f t="shared" si="7"/>
        <v>1173.6611031527989</v>
      </c>
    </row>
    <row r="12" spans="1:26" x14ac:dyDescent="0.3">
      <c r="A12" s="54">
        <v>10080003</v>
      </c>
      <c r="B12" s="208">
        <f>'Water Use Current M&amp;I'!J12</f>
        <v>978.80602774999988</v>
      </c>
      <c r="C12" s="208">
        <f>'Water Use Current M&amp;I'!AE12</f>
        <v>514.92004177328715</v>
      </c>
      <c r="D12" s="208">
        <f t="shared" si="0"/>
        <v>1493.7260695232872</v>
      </c>
      <c r="E12" s="208">
        <f t="shared" si="8"/>
        <v>8065.8753063689965</v>
      </c>
      <c r="F12" s="72">
        <f t="shared" si="1"/>
        <v>0.18519082093220651</v>
      </c>
      <c r="G12" s="57">
        <f t="shared" si="9"/>
        <v>7170</v>
      </c>
      <c r="H12" s="208">
        <f t="shared" si="10"/>
        <v>500</v>
      </c>
      <c r="I12" s="208">
        <f t="shared" si="2"/>
        <v>7670</v>
      </c>
      <c r="J12" s="72">
        <f t="shared" si="3"/>
        <v>-5.0325621786759481E-3</v>
      </c>
      <c r="K12" s="107">
        <f t="shared" si="4"/>
        <v>7293.5543590101597</v>
      </c>
      <c r="L12" s="180">
        <f t="shared" si="5"/>
        <v>1350.6993192587647</v>
      </c>
      <c r="U12" s="57">
        <v>10080003</v>
      </c>
      <c r="V12" s="208">
        <v>158.2063665</v>
      </c>
      <c r="W12" s="208">
        <v>19395.15654</v>
      </c>
      <c r="X12" s="72">
        <v>8.1570040000000007E-3</v>
      </c>
      <c r="Y12" s="57">
        <f t="shared" si="6"/>
        <v>34932.477606185479</v>
      </c>
      <c r="Z12" s="178">
        <f t="shared" si="7"/>
        <v>284.9443595635654</v>
      </c>
    </row>
    <row r="13" spans="1:26" x14ac:dyDescent="0.3">
      <c r="A13" s="54">
        <v>10080004</v>
      </c>
      <c r="B13" s="208">
        <f>'Water Use Current M&amp;I'!J13</f>
        <v>0</v>
      </c>
      <c r="C13" s="208">
        <f>'Water Use Current M&amp;I'!AE13</f>
        <v>0.95145806222956719</v>
      </c>
      <c r="D13" s="208">
        <f t="shared" si="0"/>
        <v>0.95145806222956719</v>
      </c>
      <c r="E13" s="208">
        <f t="shared" si="8"/>
        <v>8065.8753063689965</v>
      </c>
      <c r="F13" s="72">
        <f t="shared" si="1"/>
        <v>1.1796091882033864E-4</v>
      </c>
      <c r="G13" s="57">
        <f t="shared" si="9"/>
        <v>7170</v>
      </c>
      <c r="H13" s="208">
        <f t="shared" si="10"/>
        <v>500</v>
      </c>
      <c r="I13" s="208">
        <f t="shared" si="2"/>
        <v>7670</v>
      </c>
      <c r="J13" s="72">
        <f t="shared" si="3"/>
        <v>-5.0325621786759481E-3</v>
      </c>
      <c r="K13" s="107">
        <f t="shared" si="4"/>
        <v>7293.5543590101597</v>
      </c>
      <c r="L13" s="180">
        <f t="shared" si="5"/>
        <v>0.8603543736549244</v>
      </c>
      <c r="U13" s="57">
        <v>10080004</v>
      </c>
      <c r="V13" s="208">
        <v>310.96916099999999</v>
      </c>
      <c r="W13" s="208">
        <v>19395.15654</v>
      </c>
      <c r="X13" s="72">
        <v>1.6033341E-2</v>
      </c>
      <c r="Y13" s="57">
        <f t="shared" si="6"/>
        <v>34932.477606185479</v>
      </c>
      <c r="Z13" s="178">
        <f t="shared" si="7"/>
        <v>560.08432543483548</v>
      </c>
    </row>
    <row r="14" spans="1:26" x14ac:dyDescent="0.3">
      <c r="A14" s="54">
        <v>10080005</v>
      </c>
      <c r="B14" s="208">
        <f>'Water Use Current M&amp;I'!J14</f>
        <v>0.96938780499999988</v>
      </c>
      <c r="C14" s="208">
        <f>'Water Use Current M&amp;I'!AE14</f>
        <v>167.14709333005217</v>
      </c>
      <c r="D14" s="208">
        <f t="shared" si="0"/>
        <v>168.11648113505217</v>
      </c>
      <c r="E14" s="208">
        <f t="shared" si="8"/>
        <v>8065.8753063689965</v>
      </c>
      <c r="F14" s="72">
        <f t="shared" si="1"/>
        <v>2.0842930835082908E-2</v>
      </c>
      <c r="G14" s="57">
        <f t="shared" si="9"/>
        <v>7170</v>
      </c>
      <c r="H14" s="208">
        <f t="shared" si="10"/>
        <v>500</v>
      </c>
      <c r="I14" s="208">
        <f t="shared" si="2"/>
        <v>7670</v>
      </c>
      <c r="J14" s="72">
        <f t="shared" si="3"/>
        <v>-5.0325621786759481E-3</v>
      </c>
      <c r="K14" s="107">
        <f t="shared" si="4"/>
        <v>7293.5543590101597</v>
      </c>
      <c r="L14" s="180">
        <f t="shared" si="5"/>
        <v>152.01904904676621</v>
      </c>
      <c r="U14" s="57">
        <v>10080005</v>
      </c>
      <c r="V14" s="208">
        <v>65.026049209999996</v>
      </c>
      <c r="W14" s="208">
        <v>19395.15654</v>
      </c>
      <c r="X14" s="72">
        <v>3.3526950000000002E-3</v>
      </c>
      <c r="Y14" s="57">
        <f t="shared" si="6"/>
        <v>34932.477606185479</v>
      </c>
      <c r="Z14" s="178">
        <f t="shared" si="7"/>
        <v>117.11794300787002</v>
      </c>
    </row>
    <row r="15" spans="1:26" x14ac:dyDescent="0.3">
      <c r="A15" s="54">
        <v>10080006</v>
      </c>
      <c r="B15" s="208">
        <f>'Water Use Current M&amp;I'!J15</f>
        <v>81.579267183999988</v>
      </c>
      <c r="C15" s="208">
        <f>'Water Use Current M&amp;I'!AE15</f>
        <v>28.472558524092541</v>
      </c>
      <c r="D15" s="208">
        <f t="shared" si="0"/>
        <v>110.05182570809254</v>
      </c>
      <c r="E15" s="208">
        <f t="shared" si="8"/>
        <v>8065.8753063689965</v>
      </c>
      <c r="F15" s="72">
        <f t="shared" si="1"/>
        <v>1.3644126834094886E-2</v>
      </c>
      <c r="G15" s="57">
        <f t="shared" si="9"/>
        <v>7170</v>
      </c>
      <c r="H15" s="208">
        <f t="shared" si="10"/>
        <v>500</v>
      </c>
      <c r="I15" s="208">
        <f t="shared" si="2"/>
        <v>7670</v>
      </c>
      <c r="J15" s="72">
        <f t="shared" si="3"/>
        <v>-5.0325621786759481E-3</v>
      </c>
      <c r="K15" s="107">
        <f t="shared" si="4"/>
        <v>7293.5543590101597</v>
      </c>
      <c r="L15" s="180">
        <f t="shared" si="5"/>
        <v>99.514180745700244</v>
      </c>
      <c r="U15" s="57">
        <v>10080006</v>
      </c>
      <c r="V15" s="208">
        <v>75.049903369999996</v>
      </c>
      <c r="W15" s="208">
        <v>19395.15654</v>
      </c>
      <c r="X15" s="72">
        <v>3.8695180000000002E-3</v>
      </c>
      <c r="Y15" s="57">
        <f t="shared" si="6"/>
        <v>34932.477606185479</v>
      </c>
      <c r="Z15" s="178">
        <f t="shared" si="7"/>
        <v>135.17185088173161</v>
      </c>
    </row>
    <row r="16" spans="1:26" x14ac:dyDescent="0.3">
      <c r="A16" s="54">
        <v>10080007</v>
      </c>
      <c r="B16" s="208">
        <f>'Water Use Current M&amp;I'!J16</f>
        <v>1319.1429250439999</v>
      </c>
      <c r="C16" s="208">
        <f>'Water Use Current M&amp;I'!AE16</f>
        <v>89.658363936901537</v>
      </c>
      <c r="D16" s="208">
        <f t="shared" si="0"/>
        <v>1408.8012889809015</v>
      </c>
      <c r="E16" s="208">
        <f t="shared" si="8"/>
        <v>8065.8753063689965</v>
      </c>
      <c r="F16" s="72">
        <f t="shared" si="1"/>
        <v>0.17466192266429911</v>
      </c>
      <c r="G16" s="57">
        <f t="shared" si="9"/>
        <v>7170</v>
      </c>
      <c r="H16" s="208">
        <f t="shared" si="10"/>
        <v>500</v>
      </c>
      <c r="I16" s="208">
        <f t="shared" si="2"/>
        <v>7670</v>
      </c>
      <c r="J16" s="72">
        <f t="shared" si="3"/>
        <v>-5.0325621786759481E-3</v>
      </c>
      <c r="K16" s="107">
        <f t="shared" si="4"/>
        <v>7293.5543590101597</v>
      </c>
      <c r="L16" s="180">
        <f t="shared" si="5"/>
        <v>1273.9062274012942</v>
      </c>
      <c r="U16" s="57">
        <v>10080007</v>
      </c>
      <c r="V16" s="208">
        <v>4634.9188359999998</v>
      </c>
      <c r="W16" s="208">
        <v>19395.15654</v>
      </c>
      <c r="X16" s="72">
        <v>0.23897300499999999</v>
      </c>
      <c r="Y16" s="57">
        <f t="shared" si="6"/>
        <v>34932.477606185479</v>
      </c>
      <c r="Z16" s="178">
        <f t="shared" si="7"/>
        <v>8347.91914564535</v>
      </c>
    </row>
    <row r="17" spans="1:26" x14ac:dyDescent="0.3">
      <c r="A17" s="54">
        <v>10080008</v>
      </c>
      <c r="B17" s="208">
        <f>'Water Use Current M&amp;I'!J17</f>
        <v>7.1394722699999997</v>
      </c>
      <c r="C17" s="208">
        <f>'Water Use Current M&amp;I'!AE17</f>
        <v>7.4495917566780268</v>
      </c>
      <c r="D17" s="208">
        <f t="shared" si="0"/>
        <v>14.589064026678027</v>
      </c>
      <c r="E17" s="208">
        <f t="shared" si="8"/>
        <v>8065.8753063689965</v>
      </c>
      <c r="F17" s="72">
        <f t="shared" si="1"/>
        <v>1.8087390980564967E-3</v>
      </c>
      <c r="G17" s="57">
        <f t="shared" si="9"/>
        <v>7170</v>
      </c>
      <c r="H17" s="208">
        <f t="shared" si="10"/>
        <v>500</v>
      </c>
      <c r="I17" s="208">
        <f t="shared" si="2"/>
        <v>7670</v>
      </c>
      <c r="J17" s="72">
        <f t="shared" si="3"/>
        <v>-5.0325621786759481E-3</v>
      </c>
      <c r="K17" s="107">
        <f t="shared" si="4"/>
        <v>7293.5543590101597</v>
      </c>
      <c r="L17" s="180">
        <f t="shared" si="5"/>
        <v>13.192136932942066</v>
      </c>
      <c r="U17" s="57">
        <v>10080008</v>
      </c>
      <c r="V17" s="208">
        <v>249.11292499999999</v>
      </c>
      <c r="W17" s="208">
        <v>19395.15654</v>
      </c>
      <c r="X17" s="72">
        <v>1.2844079E-2</v>
      </c>
      <c r="Y17" s="57">
        <f t="shared" si="6"/>
        <v>34932.477606185479</v>
      </c>
      <c r="Z17" s="178">
        <f t="shared" si="7"/>
        <v>448.67550203957717</v>
      </c>
    </row>
    <row r="18" spans="1:26" x14ac:dyDescent="0.3">
      <c r="A18" s="54">
        <v>10080009</v>
      </c>
      <c r="B18" s="208">
        <f>'Water Use Current M&amp;I'!J18</f>
        <v>176.907301881</v>
      </c>
      <c r="C18" s="208">
        <f>'Water Use Current M&amp;I'!AE18</f>
        <v>21.537886018134422</v>
      </c>
      <c r="D18" s="208">
        <f t="shared" si="0"/>
        <v>198.44518789913442</v>
      </c>
      <c r="E18" s="208">
        <f t="shared" si="8"/>
        <v>8065.8753063689965</v>
      </c>
      <c r="F18" s="72">
        <f t="shared" si="1"/>
        <v>2.4603056749766219E-2</v>
      </c>
      <c r="G18" s="57">
        <f t="shared" si="9"/>
        <v>7170</v>
      </c>
      <c r="H18" s="208">
        <f t="shared" si="10"/>
        <v>500</v>
      </c>
      <c r="I18" s="208">
        <f t="shared" si="2"/>
        <v>7670</v>
      </c>
      <c r="J18" s="72">
        <f t="shared" si="3"/>
        <v>-5.0325621786759481E-3</v>
      </c>
      <c r="K18" s="107">
        <f t="shared" si="4"/>
        <v>7293.5543590101597</v>
      </c>
      <c r="L18" s="180">
        <f t="shared" si="5"/>
        <v>179.44373180223175</v>
      </c>
      <c r="U18" s="57">
        <v>10080009</v>
      </c>
      <c r="V18" s="208">
        <v>273.38797110000002</v>
      </c>
      <c r="W18" s="208">
        <v>19395.15654</v>
      </c>
      <c r="X18" s="72">
        <v>1.4095682999999999E-2</v>
      </c>
      <c r="Y18" s="57">
        <f t="shared" si="6"/>
        <v>34932.477606185479</v>
      </c>
      <c r="Z18" s="178">
        <f t="shared" si="7"/>
        <v>492.39713074138933</v>
      </c>
    </row>
    <row r="19" spans="1:26" x14ac:dyDescent="0.3">
      <c r="A19" s="54">
        <v>10080010</v>
      </c>
      <c r="B19" s="208">
        <f>'Water Use Current M&amp;I'!J19</f>
        <v>464.20628175299993</v>
      </c>
      <c r="C19" s="208">
        <f>'Water Use Current M&amp;I'!AE19</f>
        <v>14.272497305566507</v>
      </c>
      <c r="D19" s="208">
        <f t="shared" si="0"/>
        <v>478.47877905856643</v>
      </c>
      <c r="E19" s="208">
        <f t="shared" si="8"/>
        <v>8065.8753063689965</v>
      </c>
      <c r="F19" s="72">
        <f t="shared" si="1"/>
        <v>5.9321370698695135E-2</v>
      </c>
      <c r="G19" s="57">
        <f t="shared" si="9"/>
        <v>7170</v>
      </c>
      <c r="H19" s="208">
        <f t="shared" si="10"/>
        <v>500</v>
      </c>
      <c r="I19" s="208">
        <f t="shared" si="2"/>
        <v>7670</v>
      </c>
      <c r="J19" s="72">
        <f t="shared" si="3"/>
        <v>-5.0325621786759481E-3</v>
      </c>
      <c r="K19" s="107">
        <f t="shared" si="4"/>
        <v>7293.5543590101597</v>
      </c>
      <c r="L19" s="180">
        <f t="shared" si="5"/>
        <v>432.66364184192548</v>
      </c>
      <c r="U19" s="57">
        <v>10080010</v>
      </c>
      <c r="V19" s="208">
        <v>758.45052650000002</v>
      </c>
      <c r="W19" s="208">
        <v>19395.15654</v>
      </c>
      <c r="X19" s="72">
        <v>3.9105150999999998E-2</v>
      </c>
      <c r="Y19" s="57">
        <f t="shared" si="6"/>
        <v>34932.477606185479</v>
      </c>
      <c r="Z19" s="178">
        <f t="shared" si="7"/>
        <v>1366.0398115940015</v>
      </c>
    </row>
    <row r="20" spans="1:26" x14ac:dyDescent="0.3">
      <c r="A20" s="54">
        <v>10080011</v>
      </c>
      <c r="B20" s="208">
        <f>'Water Use Current M&amp;I'!J20</f>
        <v>0</v>
      </c>
      <c r="C20" s="208">
        <f>'Water Use Current M&amp;I'!AE20</f>
        <v>4.8255911965191753</v>
      </c>
      <c r="D20" s="208">
        <f t="shared" si="0"/>
        <v>4.8255911965191753</v>
      </c>
      <c r="E20" s="208">
        <f t="shared" si="8"/>
        <v>8065.8753063689965</v>
      </c>
      <c r="F20" s="72">
        <f t="shared" si="1"/>
        <v>5.9827247672782395E-4</v>
      </c>
      <c r="G20" s="57">
        <f t="shared" si="9"/>
        <v>7170</v>
      </c>
      <c r="H20" s="208">
        <f t="shared" si="10"/>
        <v>500</v>
      </c>
      <c r="I20" s="208">
        <f t="shared" si="2"/>
        <v>7670</v>
      </c>
      <c r="J20" s="72">
        <f t="shared" si="3"/>
        <v>-5.0325621786759481E-3</v>
      </c>
      <c r="K20" s="107">
        <f t="shared" si="4"/>
        <v>7293.5543590101597</v>
      </c>
      <c r="L20" s="180">
        <f t="shared" si="5"/>
        <v>4.3635328305140249</v>
      </c>
      <c r="U20" s="57">
        <v>10080011</v>
      </c>
      <c r="V20" s="208">
        <v>941.8937353</v>
      </c>
      <c r="W20" s="208">
        <v>19395.15654</v>
      </c>
      <c r="X20" s="72">
        <v>4.8563347999999999E-2</v>
      </c>
      <c r="Y20" s="57">
        <f t="shared" si="6"/>
        <v>34932.477606185479</v>
      </c>
      <c r="Z20" s="178">
        <f t="shared" si="7"/>
        <v>1696.4380664913924</v>
      </c>
    </row>
    <row r="21" spans="1:26" x14ac:dyDescent="0.3">
      <c r="A21" s="54">
        <v>10080012</v>
      </c>
      <c r="B21" s="208">
        <f>'Water Use Current M&amp;I'!J21</f>
        <v>0</v>
      </c>
      <c r="C21" s="208">
        <f>'Water Use Current M&amp;I'!AE21</f>
        <v>15.14497667463659</v>
      </c>
      <c r="D21" s="208">
        <f t="shared" si="0"/>
        <v>15.14497667463659</v>
      </c>
      <c r="E21" s="208">
        <f t="shared" si="8"/>
        <v>8065.8753063689965</v>
      </c>
      <c r="F21" s="72">
        <f t="shared" si="1"/>
        <v>1.8776606505034581E-3</v>
      </c>
      <c r="G21" s="57">
        <f t="shared" si="9"/>
        <v>7170</v>
      </c>
      <c r="H21" s="208">
        <f t="shared" si="10"/>
        <v>500</v>
      </c>
      <c r="I21" s="208">
        <f t="shared" si="2"/>
        <v>7670</v>
      </c>
      <c r="J21" s="72">
        <f t="shared" si="3"/>
        <v>-5.0325621786759481E-3</v>
      </c>
      <c r="K21" s="107">
        <f t="shared" si="4"/>
        <v>7293.5543590101597</v>
      </c>
      <c r="L21" s="180">
        <f t="shared" si="5"/>
        <v>13.694820022221348</v>
      </c>
      <c r="U21" s="57">
        <v>10080012</v>
      </c>
      <c r="V21" s="208">
        <v>67.624074010000001</v>
      </c>
      <c r="W21" s="208">
        <v>19395.15654</v>
      </c>
      <c r="X21" s="72">
        <v>3.4866469999999998E-3</v>
      </c>
      <c r="Y21" s="57">
        <f t="shared" si="6"/>
        <v>34932.477606185479</v>
      </c>
      <c r="Z21" s="178">
        <f t="shared" si="7"/>
        <v>121.79721824817378</v>
      </c>
    </row>
    <row r="22" spans="1:26" x14ac:dyDescent="0.3">
      <c r="A22" s="54">
        <v>10080013</v>
      </c>
      <c r="B22" s="208">
        <f>'Water Use Current M&amp;I'!J22</f>
        <v>0</v>
      </c>
      <c r="C22" s="208">
        <f>'Water Use Current M&amp;I'!AE22</f>
        <v>34.82222785042368</v>
      </c>
      <c r="D22" s="208">
        <f t="shared" si="0"/>
        <v>34.82222785042368</v>
      </c>
      <c r="E22" s="208">
        <f t="shared" si="8"/>
        <v>8065.8753063689965</v>
      </c>
      <c r="F22" s="72">
        <f t="shared" si="1"/>
        <v>4.3172286364168396E-3</v>
      </c>
      <c r="G22" s="57">
        <f t="shared" si="9"/>
        <v>7170</v>
      </c>
      <c r="H22" s="208">
        <f t="shared" si="10"/>
        <v>500</v>
      </c>
      <c r="I22" s="208">
        <f t="shared" si="2"/>
        <v>7670</v>
      </c>
      <c r="J22" s="72">
        <f t="shared" si="3"/>
        <v>-5.0325621786759481E-3</v>
      </c>
      <c r="K22" s="107">
        <f t="shared" si="4"/>
        <v>7293.5543590101597</v>
      </c>
      <c r="L22" s="180">
        <f t="shared" si="5"/>
        <v>31.48794173998153</v>
      </c>
      <c r="U22" s="57">
        <v>10080013</v>
      </c>
      <c r="V22" s="208">
        <v>1.2318989760000001</v>
      </c>
      <c r="W22" s="208">
        <v>19395.15654</v>
      </c>
      <c r="X22" s="261">
        <v>6.3515800000000006E-5</v>
      </c>
      <c r="Y22" s="57">
        <f t="shared" si="6"/>
        <v>34932.477606185479</v>
      </c>
      <c r="Z22" s="178">
        <f t="shared" si="7"/>
        <v>2.218764261138956</v>
      </c>
    </row>
    <row r="23" spans="1:26" ht="15" thickBot="1" x14ac:dyDescent="0.35">
      <c r="A23" s="62">
        <v>10080014</v>
      </c>
      <c r="B23" s="211">
        <f>'Water Use Current M&amp;I'!J23</f>
        <v>1479.7139749959997</v>
      </c>
      <c r="C23" s="211">
        <f>'Water Use Current M&amp;I'!AE23</f>
        <v>566.78660022529527</v>
      </c>
      <c r="D23" s="211">
        <f t="shared" si="0"/>
        <v>2046.5005752212951</v>
      </c>
      <c r="E23" s="211">
        <f t="shared" si="8"/>
        <v>8065.8753063689965</v>
      </c>
      <c r="F23" s="139">
        <f t="shared" si="1"/>
        <v>0.25372330931093517</v>
      </c>
      <c r="G23" s="65">
        <f t="shared" si="9"/>
        <v>7170</v>
      </c>
      <c r="H23" s="211">
        <f t="shared" si="10"/>
        <v>500</v>
      </c>
      <c r="I23" s="211">
        <f t="shared" si="2"/>
        <v>7670</v>
      </c>
      <c r="J23" s="139">
        <f t="shared" si="3"/>
        <v>-5.0325621786759481E-3</v>
      </c>
      <c r="K23" s="108">
        <f t="shared" si="4"/>
        <v>7293.5543590101597</v>
      </c>
      <c r="L23" s="182">
        <f t="shared" si="5"/>
        <v>1850.5447486072542</v>
      </c>
      <c r="U23" s="65">
        <v>10080014</v>
      </c>
      <c r="V23" s="74">
        <v>9748.4977629999994</v>
      </c>
      <c r="W23" s="74">
        <v>19395.15654</v>
      </c>
      <c r="X23" s="75">
        <v>0.50262537100000004</v>
      </c>
      <c r="Y23" s="73">
        <f t="shared" si="6"/>
        <v>34932.477606185479</v>
      </c>
      <c r="Z23" s="179">
        <f t="shared" si="7"/>
        <v>17557.94951675817</v>
      </c>
    </row>
    <row r="24" spans="1:26" ht="22.2" thickTop="1" thickBot="1" x14ac:dyDescent="0.45">
      <c r="A24" s="597" t="s">
        <v>1025</v>
      </c>
      <c r="B24" s="598"/>
      <c r="C24" s="598"/>
      <c r="D24" s="598"/>
      <c r="E24" s="598"/>
      <c r="F24" s="598"/>
      <c r="G24" s="598"/>
      <c r="H24" s="598"/>
      <c r="I24" s="598"/>
      <c r="J24" s="599"/>
      <c r="Q24" s="597" t="s">
        <v>1054</v>
      </c>
      <c r="R24" s="598"/>
      <c r="S24" s="598"/>
      <c r="T24" s="598"/>
      <c r="U24" s="599"/>
    </row>
    <row r="25" spans="1:26" ht="15" thickTop="1" x14ac:dyDescent="0.3">
      <c r="A25" s="884" t="s">
        <v>1160</v>
      </c>
      <c r="B25" s="885"/>
      <c r="C25" s="885"/>
      <c r="D25" s="885"/>
      <c r="E25" s="885"/>
      <c r="F25" s="886"/>
      <c r="G25" s="884" t="s">
        <v>1161</v>
      </c>
      <c r="H25" s="886"/>
      <c r="I25" s="758" t="s">
        <v>1162</v>
      </c>
      <c r="J25" s="759"/>
      <c r="Q25" s="884" t="s">
        <v>1160</v>
      </c>
      <c r="R25" s="885"/>
      <c r="S25" s="886"/>
      <c r="T25" s="758" t="s">
        <v>1161</v>
      </c>
      <c r="U25" s="759"/>
    </row>
    <row r="26" spans="1:26" s="166" customFormat="1" ht="28.8" x14ac:dyDescent="0.3">
      <c r="A26" s="316" t="s">
        <v>463</v>
      </c>
      <c r="B26" s="113" t="s">
        <v>391</v>
      </c>
      <c r="C26" s="113" t="s">
        <v>7</v>
      </c>
      <c r="D26" s="113" t="s">
        <v>999</v>
      </c>
      <c r="E26" s="113" t="s">
        <v>1000</v>
      </c>
      <c r="F26" s="120" t="s">
        <v>665</v>
      </c>
      <c r="G26" s="229" t="s">
        <v>1002</v>
      </c>
      <c r="H26" s="120" t="s">
        <v>1003</v>
      </c>
      <c r="I26" s="390" t="s">
        <v>7</v>
      </c>
      <c r="J26" s="177" t="s">
        <v>1004</v>
      </c>
      <c r="P26" s="228"/>
      <c r="Q26" s="291" t="s">
        <v>784</v>
      </c>
      <c r="R26" s="233" t="s">
        <v>7</v>
      </c>
      <c r="S26" s="406" t="s">
        <v>1055</v>
      </c>
      <c r="T26" s="408" t="s">
        <v>7</v>
      </c>
      <c r="U26" s="404" t="s">
        <v>794</v>
      </c>
    </row>
    <row r="27" spans="1:26" x14ac:dyDescent="0.3">
      <c r="A27" s="57" t="s">
        <v>962</v>
      </c>
      <c r="B27" s="208" t="s">
        <v>511</v>
      </c>
      <c r="C27" s="209">
        <v>17040105</v>
      </c>
      <c r="D27" s="209">
        <v>237.5882853</v>
      </c>
      <c r="E27" s="209">
        <v>3943.3448979999998</v>
      </c>
      <c r="F27" s="53">
        <v>6.0250445103217039E-2</v>
      </c>
      <c r="G27" s="54">
        <f>Input!AF10</f>
        <v>4387</v>
      </c>
      <c r="H27" s="53">
        <f>G27*F27</f>
        <v>264.31870266781317</v>
      </c>
      <c r="I27" s="181">
        <v>17040101</v>
      </c>
      <c r="J27" s="178">
        <f>H47</f>
        <v>5.2830197957372356</v>
      </c>
      <c r="Q27" s="57" t="s">
        <v>786</v>
      </c>
      <c r="R27" s="208">
        <v>17040105</v>
      </c>
      <c r="S27" s="72">
        <f>Input!AH10</f>
        <v>16</v>
      </c>
      <c r="T27" s="181">
        <v>17040101</v>
      </c>
      <c r="U27" s="178">
        <v>0</v>
      </c>
    </row>
    <row r="28" spans="1:26" x14ac:dyDescent="0.3">
      <c r="A28" s="57" t="s">
        <v>465</v>
      </c>
      <c r="B28" s="208" t="s">
        <v>511</v>
      </c>
      <c r="C28" s="209">
        <v>17040105</v>
      </c>
      <c r="D28" s="209">
        <v>8.2428588789999999</v>
      </c>
      <c r="E28" s="209">
        <v>3943.3448979999998</v>
      </c>
      <c r="F28" s="53">
        <v>2.0903215651211851E-3</v>
      </c>
      <c r="G28" s="54">
        <f>$G$27</f>
        <v>4387</v>
      </c>
      <c r="H28" s="53">
        <f t="shared" ref="H28:H77" si="11">G28*F28</f>
        <v>9.1702407061866396</v>
      </c>
      <c r="I28" s="181">
        <v>17040102</v>
      </c>
      <c r="J28" s="178">
        <f>H76</f>
        <v>19.018871264035855</v>
      </c>
      <c r="Q28" s="57" t="s">
        <v>788</v>
      </c>
      <c r="R28" s="208">
        <v>17040105</v>
      </c>
      <c r="S28" s="72">
        <f>Input!AH11</f>
        <v>24</v>
      </c>
      <c r="T28" s="181">
        <v>17040102</v>
      </c>
      <c r="U28" s="178">
        <v>0</v>
      </c>
    </row>
    <row r="29" spans="1:26" x14ac:dyDescent="0.3">
      <c r="A29" s="57" t="s">
        <v>466</v>
      </c>
      <c r="B29" s="208" t="s">
        <v>511</v>
      </c>
      <c r="C29" s="209">
        <v>17040105</v>
      </c>
      <c r="D29" s="209">
        <v>24.00126556</v>
      </c>
      <c r="E29" s="209">
        <v>3943.3448979999998</v>
      </c>
      <c r="F29" s="53">
        <v>6.086524557406341E-3</v>
      </c>
      <c r="G29" s="54">
        <f t="shared" ref="G29:G45" si="12">$G$27</f>
        <v>4387</v>
      </c>
      <c r="H29" s="53">
        <f t="shared" si="11"/>
        <v>26.701583233341619</v>
      </c>
      <c r="I29" s="181">
        <v>17040103</v>
      </c>
      <c r="J29" s="178">
        <f>SUM(H34,H42,H45:H46,H48:H51,H53:H67,H68:H70,H73:H75)</f>
        <v>6736.9834423390239</v>
      </c>
      <c r="Q29" s="57" t="s">
        <v>790</v>
      </c>
      <c r="R29" s="208">
        <v>17040105</v>
      </c>
      <c r="S29" s="72">
        <f>Input!AH12</f>
        <v>8</v>
      </c>
      <c r="T29" s="181">
        <v>17040103</v>
      </c>
      <c r="U29" s="178">
        <v>0</v>
      </c>
    </row>
    <row r="30" spans="1:26" ht="15" thickBot="1" x14ac:dyDescent="0.35">
      <c r="A30" s="57" t="s">
        <v>467</v>
      </c>
      <c r="B30" s="208" t="s">
        <v>511</v>
      </c>
      <c r="C30" s="209">
        <v>17040105</v>
      </c>
      <c r="D30" s="209">
        <v>210.92021249999999</v>
      </c>
      <c r="E30" s="209">
        <v>3943.3448979999998</v>
      </c>
      <c r="F30" s="53">
        <v>5.3487640050702966E-2</v>
      </c>
      <c r="G30" s="54">
        <f t="shared" si="12"/>
        <v>4387</v>
      </c>
      <c r="H30" s="53">
        <f t="shared" si="11"/>
        <v>234.65027690243392</v>
      </c>
      <c r="I30" s="181">
        <v>17040104</v>
      </c>
      <c r="J30" s="178">
        <v>0</v>
      </c>
      <c r="Q30" s="73" t="s">
        <v>791</v>
      </c>
      <c r="R30" s="74">
        <v>17040105</v>
      </c>
      <c r="S30" s="75">
        <f>Input!AH13</f>
        <v>871.26599999999996</v>
      </c>
      <c r="T30" s="181">
        <v>17040104</v>
      </c>
      <c r="U30" s="178">
        <v>0</v>
      </c>
    </row>
    <row r="31" spans="1:26" ht="15" thickTop="1" x14ac:dyDescent="0.3">
      <c r="A31" s="57" t="s">
        <v>468</v>
      </c>
      <c r="B31" s="208" t="s">
        <v>511</v>
      </c>
      <c r="C31" s="209">
        <v>17040105</v>
      </c>
      <c r="D31" s="209">
        <v>67.882367239999994</v>
      </c>
      <c r="E31" s="209">
        <v>3943.3448979999998</v>
      </c>
      <c r="F31" s="53">
        <v>1.7214412889531631E-2</v>
      </c>
      <c r="G31" s="54">
        <f t="shared" si="12"/>
        <v>4387</v>
      </c>
      <c r="H31" s="53">
        <f t="shared" si="11"/>
        <v>75.519629346375268</v>
      </c>
      <c r="I31" s="181">
        <v>17040105</v>
      </c>
      <c r="J31" s="178">
        <f>SUM(H27:H33,H35:H41,H43:H44)</f>
        <v>4218.9850071042792</v>
      </c>
      <c r="T31" s="181">
        <v>17040105</v>
      </c>
      <c r="U31" s="178">
        <f>SUM(S27:S30)</f>
        <v>919.26599999999996</v>
      </c>
    </row>
    <row r="32" spans="1:26" x14ac:dyDescent="0.3">
      <c r="A32" s="57" t="s">
        <v>469</v>
      </c>
      <c r="B32" s="208" t="s">
        <v>511</v>
      </c>
      <c r="C32" s="209">
        <v>17040105</v>
      </c>
      <c r="D32" s="209">
        <v>261.8319879</v>
      </c>
      <c r="E32" s="209">
        <v>3943.3448979999998</v>
      </c>
      <c r="F32" s="53">
        <v>6.6398449710243945E-2</v>
      </c>
      <c r="G32" s="54">
        <f t="shared" si="12"/>
        <v>4387</v>
      </c>
      <c r="H32" s="53">
        <f t="shared" si="11"/>
        <v>291.28999887884021</v>
      </c>
      <c r="I32" s="181">
        <v>17040202</v>
      </c>
      <c r="J32" s="178">
        <v>0</v>
      </c>
      <c r="T32" s="181">
        <v>17040202</v>
      </c>
      <c r="U32" s="178">
        <v>0</v>
      </c>
    </row>
    <row r="33" spans="1:28" x14ac:dyDescent="0.3">
      <c r="A33" s="57" t="s">
        <v>470</v>
      </c>
      <c r="B33" s="208" t="s">
        <v>511</v>
      </c>
      <c r="C33" s="209">
        <v>17040105</v>
      </c>
      <c r="D33" s="209">
        <v>7.6367663139999999</v>
      </c>
      <c r="E33" s="209">
        <v>3943.3448979999998</v>
      </c>
      <c r="F33" s="53">
        <v>1.9366214499455128E-3</v>
      </c>
      <c r="G33" s="54">
        <f t="shared" si="12"/>
        <v>4387</v>
      </c>
      <c r="H33" s="53">
        <f t="shared" si="11"/>
        <v>8.4959583009109654</v>
      </c>
      <c r="I33" s="181">
        <v>17040203</v>
      </c>
      <c r="J33" s="178">
        <v>0</v>
      </c>
      <c r="T33" s="181">
        <v>17040203</v>
      </c>
      <c r="U33" s="178">
        <v>0</v>
      </c>
    </row>
    <row r="34" spans="1:28" ht="15" thickBot="1" x14ac:dyDescent="0.35">
      <c r="A34" s="57" t="s">
        <v>471</v>
      </c>
      <c r="B34" s="208" t="s">
        <v>511</v>
      </c>
      <c r="C34" s="209">
        <v>17040103</v>
      </c>
      <c r="D34" s="209">
        <v>37.311058279999997</v>
      </c>
      <c r="E34" s="209">
        <v>3943.3448979999998</v>
      </c>
      <c r="F34" s="53">
        <v>9.461779084787526E-3</v>
      </c>
      <c r="G34" s="54">
        <f t="shared" si="12"/>
        <v>4387</v>
      </c>
      <c r="H34" s="53">
        <f t="shared" si="11"/>
        <v>41.508824844962874</v>
      </c>
      <c r="I34" s="183">
        <v>17040204</v>
      </c>
      <c r="J34" s="179">
        <f>SUM(H52,H71,H72,H77)</f>
        <v>562.72965867784319</v>
      </c>
      <c r="T34" s="183">
        <v>17040204</v>
      </c>
      <c r="U34" s="179">
        <v>0</v>
      </c>
    </row>
    <row r="35" spans="1:28" ht="22.2" thickTop="1" thickBot="1" x14ac:dyDescent="0.45">
      <c r="A35" s="57" t="s">
        <v>472</v>
      </c>
      <c r="B35" s="208" t="s">
        <v>511</v>
      </c>
      <c r="C35" s="209">
        <v>17040105</v>
      </c>
      <c r="D35" s="209">
        <v>3.8789924139999998</v>
      </c>
      <c r="E35" s="209">
        <v>3943.3448979999998</v>
      </c>
      <c r="F35" s="53">
        <v>9.8368073661711953E-4</v>
      </c>
      <c r="G35" s="54">
        <f t="shared" si="12"/>
        <v>4387</v>
      </c>
      <c r="H35" s="53">
        <f t="shared" si="11"/>
        <v>4.3154073915393036</v>
      </c>
      <c r="Q35" s="871" t="s">
        <v>1056</v>
      </c>
      <c r="R35" s="872"/>
    </row>
    <row r="36" spans="1:28" ht="15" thickTop="1" x14ac:dyDescent="0.3">
      <c r="A36" s="57" t="s">
        <v>473</v>
      </c>
      <c r="B36" s="208" t="s">
        <v>511</v>
      </c>
      <c r="C36" s="209">
        <v>17040105</v>
      </c>
      <c r="D36" s="209">
        <v>23.03151746</v>
      </c>
      <c r="E36" s="209">
        <v>3943.3448979999998</v>
      </c>
      <c r="F36" s="53">
        <v>5.8406043741396317E-3</v>
      </c>
      <c r="G36" s="54">
        <f t="shared" si="12"/>
        <v>4387</v>
      </c>
      <c r="H36" s="53">
        <f t="shared" si="11"/>
        <v>25.622731389350566</v>
      </c>
      <c r="Q36" s="767" t="s">
        <v>1160</v>
      </c>
      <c r="R36" s="769"/>
    </row>
    <row r="37" spans="1:28" ht="28.8" x14ac:dyDescent="0.3">
      <c r="A37" s="57" t="s">
        <v>474</v>
      </c>
      <c r="B37" s="208" t="s">
        <v>511</v>
      </c>
      <c r="C37" s="209">
        <v>17040105</v>
      </c>
      <c r="D37" s="209">
        <v>151.5231412</v>
      </c>
      <c r="E37" s="209">
        <v>3943.3448979999998</v>
      </c>
      <c r="F37" s="53">
        <v>3.8425028781238504E-2</v>
      </c>
      <c r="G37" s="54">
        <f t="shared" si="12"/>
        <v>4387</v>
      </c>
      <c r="H37" s="53">
        <f t="shared" si="11"/>
        <v>168.57060126329333</v>
      </c>
      <c r="Q37" s="408" t="s">
        <v>7</v>
      </c>
      <c r="R37" s="404" t="s">
        <v>794</v>
      </c>
    </row>
    <row r="38" spans="1:28" x14ac:dyDescent="0.3">
      <c r="A38" s="57" t="s">
        <v>475</v>
      </c>
      <c r="B38" s="208" t="s">
        <v>511</v>
      </c>
      <c r="C38" s="209">
        <v>17040105</v>
      </c>
      <c r="D38" s="209">
        <v>996.4161762</v>
      </c>
      <c r="E38" s="209">
        <v>3943.3448979999998</v>
      </c>
      <c r="F38" s="53">
        <v>0.25268298918143478</v>
      </c>
      <c r="G38" s="54">
        <f t="shared" si="12"/>
        <v>4387</v>
      </c>
      <c r="H38" s="53">
        <f t="shared" si="11"/>
        <v>1108.5202735389544</v>
      </c>
      <c r="Q38" s="181">
        <v>10080016</v>
      </c>
      <c r="R38" s="178">
        <f>'Water Use Current M&amp;I'!AS59</f>
        <v>0</v>
      </c>
    </row>
    <row r="39" spans="1:28" x14ac:dyDescent="0.3">
      <c r="A39" s="57" t="s">
        <v>476</v>
      </c>
      <c r="B39" s="208" t="s">
        <v>511</v>
      </c>
      <c r="C39" s="209">
        <v>17040105</v>
      </c>
      <c r="D39" s="209">
        <v>81.822496220000005</v>
      </c>
      <c r="E39" s="209">
        <v>3943.3448979999998</v>
      </c>
      <c r="F39" s="53">
        <v>2.0749515534768222E-2</v>
      </c>
      <c r="G39" s="54">
        <f t="shared" si="12"/>
        <v>4387</v>
      </c>
      <c r="H39" s="53">
        <f t="shared" si="11"/>
        <v>91.028124651028193</v>
      </c>
      <c r="Q39" s="181">
        <v>10090101</v>
      </c>
      <c r="R39" s="178">
        <f>'Water Use Current M&amp;I'!AS60</f>
        <v>340.66734800000006</v>
      </c>
    </row>
    <row r="40" spans="1:28" x14ac:dyDescent="0.3">
      <c r="A40" s="57" t="s">
        <v>477</v>
      </c>
      <c r="B40" s="208" t="s">
        <v>511</v>
      </c>
      <c r="C40" s="209">
        <v>17040105</v>
      </c>
      <c r="D40" s="209">
        <v>9.6974810340000008</v>
      </c>
      <c r="E40" s="209">
        <v>3943.3448979999998</v>
      </c>
      <c r="F40" s="53">
        <v>2.4592018412892074E-3</v>
      </c>
      <c r="G40" s="54">
        <f t="shared" si="12"/>
        <v>4387</v>
      </c>
      <c r="H40" s="53">
        <f t="shared" si="11"/>
        <v>10.788518477735753</v>
      </c>
      <c r="Q40" s="181">
        <v>10090201</v>
      </c>
      <c r="R40" s="178">
        <f>'Water Use Current M&amp;I'!AS61</f>
        <v>0</v>
      </c>
    </row>
    <row r="41" spans="1:28" x14ac:dyDescent="0.3">
      <c r="A41" s="57" t="s">
        <v>478</v>
      </c>
      <c r="B41" s="208" t="s">
        <v>511</v>
      </c>
      <c r="C41" s="209">
        <v>17040105</v>
      </c>
      <c r="D41" s="209">
        <v>1510.8675450000001</v>
      </c>
      <c r="E41" s="209">
        <v>3943.3448979999998</v>
      </c>
      <c r="F41" s="53">
        <v>0.38314364684820934</v>
      </c>
      <c r="G41" s="54">
        <f t="shared" si="12"/>
        <v>4387</v>
      </c>
      <c r="H41" s="53">
        <f t="shared" si="11"/>
        <v>1680.8511787230943</v>
      </c>
      <c r="Q41" s="181">
        <v>10090202</v>
      </c>
      <c r="R41" s="178">
        <f>'Water Use Current M&amp;I'!AS62</f>
        <v>0</v>
      </c>
    </row>
    <row r="42" spans="1:28" x14ac:dyDescent="0.3">
      <c r="A42" s="57" t="s">
        <v>479</v>
      </c>
      <c r="B42" s="208" t="s">
        <v>511</v>
      </c>
      <c r="C42" s="209">
        <v>17040103</v>
      </c>
      <c r="D42" s="209">
        <v>101.5908113</v>
      </c>
      <c r="E42" s="209">
        <v>3943.3448979999998</v>
      </c>
      <c r="F42" s="53">
        <v>2.5762598486255971E-2</v>
      </c>
      <c r="G42" s="54">
        <f t="shared" si="12"/>
        <v>4387</v>
      </c>
      <c r="H42" s="53">
        <f t="shared" si="11"/>
        <v>113.02051955920494</v>
      </c>
      <c r="Q42" s="181">
        <v>10090203</v>
      </c>
      <c r="R42" s="178">
        <f>'Water Use Current M&amp;I'!AS63</f>
        <v>0</v>
      </c>
    </row>
    <row r="43" spans="1:28" x14ac:dyDescent="0.3">
      <c r="A43" s="57" t="s">
        <v>480</v>
      </c>
      <c r="B43" s="208" t="s">
        <v>511</v>
      </c>
      <c r="C43" s="209">
        <v>17040105</v>
      </c>
      <c r="D43" s="209">
        <v>192.7374356</v>
      </c>
      <c r="E43" s="209">
        <v>3943.3448979999998</v>
      </c>
      <c r="F43" s="53">
        <v>4.8876636608112388E-2</v>
      </c>
      <c r="G43" s="54">
        <f t="shared" si="12"/>
        <v>4387</v>
      </c>
      <c r="H43" s="53">
        <f t="shared" si="11"/>
        <v>214.42180479978904</v>
      </c>
      <c r="Q43" s="181">
        <v>10090204</v>
      </c>
      <c r="R43" s="178">
        <f>'Water Use Current M&amp;I'!AS64</f>
        <v>0</v>
      </c>
    </row>
    <row r="44" spans="1:28" x14ac:dyDescent="0.3">
      <c r="A44" s="57" t="s">
        <v>481</v>
      </c>
      <c r="B44" s="208" t="s">
        <v>511</v>
      </c>
      <c r="C44" s="209">
        <v>17040105</v>
      </c>
      <c r="D44" s="209">
        <v>4.2426479520000004</v>
      </c>
      <c r="E44" s="209">
        <v>3943.3448979999998</v>
      </c>
      <c r="F44" s="53">
        <v>1.0759008054689312E-3</v>
      </c>
      <c r="G44" s="54">
        <f t="shared" si="12"/>
        <v>4387</v>
      </c>
      <c r="H44" s="53">
        <f t="shared" si="11"/>
        <v>4.7199768335922014</v>
      </c>
      <c r="Q44" s="181">
        <v>10090205</v>
      </c>
      <c r="R44" s="178">
        <f>'Water Use Current M&amp;I'!AS65</f>
        <v>0</v>
      </c>
    </row>
    <row r="45" spans="1:28" x14ac:dyDescent="0.3">
      <c r="A45" s="57" t="s">
        <v>482</v>
      </c>
      <c r="B45" s="208" t="s">
        <v>511</v>
      </c>
      <c r="C45" s="209">
        <v>17040103</v>
      </c>
      <c r="D45" s="209">
        <v>12.12185129</v>
      </c>
      <c r="E45" s="209">
        <v>3943.3448979999998</v>
      </c>
      <c r="F45" s="53">
        <v>3.0740023009775295E-3</v>
      </c>
      <c r="G45" s="54">
        <f t="shared" si="12"/>
        <v>4387</v>
      </c>
      <c r="H45" s="53">
        <f t="shared" si="11"/>
        <v>13.485648094388422</v>
      </c>
      <c r="Q45" s="181">
        <v>10090206</v>
      </c>
      <c r="R45" s="178">
        <f>'Water Use Current M&amp;I'!AS66</f>
        <v>0</v>
      </c>
    </row>
    <row r="46" spans="1:28" x14ac:dyDescent="0.3">
      <c r="A46" s="57" t="s">
        <v>483</v>
      </c>
      <c r="B46" s="208" t="s">
        <v>399</v>
      </c>
      <c r="C46" s="209">
        <v>17040103</v>
      </c>
      <c r="D46" s="209">
        <v>21.621140059999998</v>
      </c>
      <c r="E46" s="209">
        <v>4630.2682699999996</v>
      </c>
      <c r="F46" s="53">
        <v>4.6695221095688268E-3</v>
      </c>
      <c r="G46" s="54">
        <f>Input!AF11</f>
        <v>7156</v>
      </c>
      <c r="H46" s="53">
        <f t="shared" si="11"/>
        <v>33.415100216074528</v>
      </c>
      <c r="Q46" s="181">
        <v>10090207</v>
      </c>
      <c r="R46" s="178">
        <f>'Water Use Current M&amp;I'!AS67</f>
        <v>0</v>
      </c>
    </row>
    <row r="47" spans="1:28" ht="15" thickBot="1" x14ac:dyDescent="0.35">
      <c r="A47" s="57" t="s">
        <v>672</v>
      </c>
      <c r="B47" s="208" t="s">
        <v>399</v>
      </c>
      <c r="C47" s="209">
        <v>17040101</v>
      </c>
      <c r="D47" s="209">
        <v>3.4183620640000001</v>
      </c>
      <c r="E47" s="209">
        <v>4630.2682699999996</v>
      </c>
      <c r="F47" s="53">
        <v>7.3826436497166506E-4</v>
      </c>
      <c r="G47" s="54">
        <f>$G$46</f>
        <v>7156</v>
      </c>
      <c r="H47" s="53">
        <f t="shared" si="11"/>
        <v>5.2830197957372356</v>
      </c>
      <c r="Q47" s="183">
        <v>10090208</v>
      </c>
      <c r="R47" s="179">
        <f>'Water Use Current M&amp;I'!AS68</f>
        <v>0</v>
      </c>
    </row>
    <row r="48" spans="1:28" ht="22.2" thickTop="1" thickBot="1" x14ac:dyDescent="0.45">
      <c r="A48" s="57" t="s">
        <v>484</v>
      </c>
      <c r="B48" s="208" t="s">
        <v>399</v>
      </c>
      <c r="C48" s="209">
        <v>17040103</v>
      </c>
      <c r="D48" s="209">
        <v>13.673448260000001</v>
      </c>
      <c r="E48" s="209">
        <v>4630.2682699999996</v>
      </c>
      <c r="F48" s="53">
        <v>2.9530574607505413E-3</v>
      </c>
      <c r="G48" s="54">
        <f t="shared" ref="G48:G77" si="13">$G$46</f>
        <v>7156</v>
      </c>
      <c r="H48" s="53">
        <f t="shared" si="11"/>
        <v>21.132079189130874</v>
      </c>
      <c r="Q48" s="547" t="s">
        <v>1057</v>
      </c>
      <c r="R48" s="548"/>
      <c r="S48" s="548"/>
      <c r="T48" s="548"/>
      <c r="U48" s="548"/>
      <c r="V48" s="548"/>
      <c r="W48" s="548"/>
      <c r="X48" s="548"/>
      <c r="Y48" s="548"/>
      <c r="Z48" s="548"/>
      <c r="AA48" s="548"/>
      <c r="AB48" s="549"/>
    </row>
    <row r="49" spans="1:28" ht="15" thickTop="1" x14ac:dyDescent="0.3">
      <c r="A49" s="57" t="s">
        <v>485</v>
      </c>
      <c r="B49" s="208" t="s">
        <v>399</v>
      </c>
      <c r="C49" s="209">
        <v>17040103</v>
      </c>
      <c r="D49" s="209">
        <v>564.02974059999997</v>
      </c>
      <c r="E49" s="209">
        <v>4630.2682699999996</v>
      </c>
      <c r="F49" s="53">
        <v>0.12181362022896354</v>
      </c>
      <c r="G49" s="54">
        <f t="shared" si="13"/>
        <v>7156</v>
      </c>
      <c r="H49" s="53">
        <f t="shared" si="11"/>
        <v>871.69826635846312</v>
      </c>
      <c r="Q49" s="873" t="s">
        <v>1160</v>
      </c>
      <c r="R49" s="874"/>
      <c r="S49" s="874"/>
      <c r="T49" s="874"/>
      <c r="U49" s="874"/>
      <c r="V49" s="874"/>
      <c r="W49" s="874"/>
      <c r="X49" s="875"/>
      <c r="Y49" s="873" t="s">
        <v>1161</v>
      </c>
      <c r="Z49" s="888"/>
      <c r="AA49" s="887" t="s">
        <v>1162</v>
      </c>
      <c r="AB49" s="877"/>
    </row>
    <row r="50" spans="1:28" ht="28.8" x14ac:dyDescent="0.3">
      <c r="A50" s="57" t="s">
        <v>486</v>
      </c>
      <c r="B50" s="208" t="s">
        <v>399</v>
      </c>
      <c r="C50" s="209">
        <v>17040103</v>
      </c>
      <c r="D50" s="209">
        <v>47.00247839</v>
      </c>
      <c r="E50" s="209">
        <v>4630.2682699999996</v>
      </c>
      <c r="F50" s="53">
        <v>1.0151135020520096E-2</v>
      </c>
      <c r="G50" s="54">
        <f t="shared" si="13"/>
        <v>7156</v>
      </c>
      <c r="H50" s="53">
        <f t="shared" si="11"/>
        <v>72.641522206841813</v>
      </c>
      <c r="Q50" s="60" t="s">
        <v>681</v>
      </c>
      <c r="R50" s="115" t="s">
        <v>7</v>
      </c>
      <c r="S50" s="233" t="s">
        <v>1058</v>
      </c>
      <c r="T50" s="115" t="s">
        <v>681</v>
      </c>
      <c r="U50" s="115" t="s">
        <v>7</v>
      </c>
      <c r="V50" s="233" t="s">
        <v>1059</v>
      </c>
      <c r="W50" s="233" t="s">
        <v>1020</v>
      </c>
      <c r="X50" s="59" t="s">
        <v>665</v>
      </c>
      <c r="Y50" s="401" t="s">
        <v>1060</v>
      </c>
      <c r="Z50" s="61" t="s">
        <v>1022</v>
      </c>
      <c r="AA50" s="408" t="s">
        <v>7</v>
      </c>
      <c r="AB50" s="404" t="s">
        <v>1022</v>
      </c>
    </row>
    <row r="51" spans="1:28" x14ac:dyDescent="0.3">
      <c r="A51" s="57" t="s">
        <v>487</v>
      </c>
      <c r="B51" s="208" t="s">
        <v>399</v>
      </c>
      <c r="C51" s="209">
        <v>17040103</v>
      </c>
      <c r="D51" s="209">
        <v>15.382629290000001</v>
      </c>
      <c r="E51" s="209">
        <v>4630.2682699999996</v>
      </c>
      <c r="F51" s="53">
        <v>3.3221896428044335E-3</v>
      </c>
      <c r="G51" s="54">
        <f t="shared" si="13"/>
        <v>7156</v>
      </c>
      <c r="H51" s="53">
        <f t="shared" si="11"/>
        <v>23.773589083908526</v>
      </c>
      <c r="Q51" s="54" t="s">
        <v>704</v>
      </c>
      <c r="R51" s="209">
        <v>10180005</v>
      </c>
      <c r="S51" s="209">
        <f>'Water Use Current M&amp;I'!AR72</f>
        <v>54.656861122185113</v>
      </c>
      <c r="T51" s="208" t="s">
        <v>704</v>
      </c>
      <c r="U51" s="208">
        <v>10180002</v>
      </c>
      <c r="V51" s="208">
        <f>SUM(S118,S122,S123)</f>
        <v>2599.8065216640002</v>
      </c>
      <c r="W51" s="208">
        <f>SUM(V51:V55)</f>
        <v>17533.929912588967</v>
      </c>
      <c r="X51" s="72">
        <f>V51/W51</f>
        <v>0.14827289344857011</v>
      </c>
      <c r="Y51" s="57">
        <f>Input!AH26</f>
        <v>18800</v>
      </c>
      <c r="Z51" s="53">
        <f>Y51*X51</f>
        <v>2787.5303968331182</v>
      </c>
      <c r="AA51" s="193">
        <v>10180002</v>
      </c>
      <c r="AB51" s="178">
        <f>Z51</f>
        <v>2787.5303968331182</v>
      </c>
    </row>
    <row r="52" spans="1:28" x14ac:dyDescent="0.3">
      <c r="A52" s="57" t="s">
        <v>488</v>
      </c>
      <c r="B52" s="208" t="s">
        <v>399</v>
      </c>
      <c r="C52" s="209">
        <v>17040204</v>
      </c>
      <c r="D52" s="209">
        <v>3.4183620640000001</v>
      </c>
      <c r="E52" s="209">
        <v>4630.2682699999996</v>
      </c>
      <c r="F52" s="53">
        <v>7.3826436497166506E-4</v>
      </c>
      <c r="G52" s="54">
        <f t="shared" si="13"/>
        <v>7156</v>
      </c>
      <c r="H52" s="53">
        <f t="shared" si="11"/>
        <v>5.2830197957372356</v>
      </c>
      <c r="Q52" s="54" t="s">
        <v>704</v>
      </c>
      <c r="R52" s="209">
        <v>10180005</v>
      </c>
      <c r="S52" s="209">
        <f>'Water Use Current M&amp;I'!AR73</f>
        <v>43.725488900975279</v>
      </c>
      <c r="T52" s="208" t="s">
        <v>704</v>
      </c>
      <c r="U52" s="208">
        <v>10180003</v>
      </c>
      <c r="V52" s="208">
        <f>SUM(S71,S72,S73,S74,S75,S76,S77,S79,S80,S90,S91)</f>
        <v>161.35919999999999</v>
      </c>
      <c r="W52" s="208">
        <f>$W$51</f>
        <v>17533.929912588967</v>
      </c>
      <c r="X52" s="72">
        <f t="shared" ref="X52:X64" si="14">V52/W52</f>
        <v>9.2026830724438857E-3</v>
      </c>
      <c r="Y52" s="57">
        <f>$Y$51</f>
        <v>18800</v>
      </c>
      <c r="Z52" s="53">
        <f t="shared" ref="Z52:Z64" si="15">Y52*X52</f>
        <v>173.01044176194506</v>
      </c>
      <c r="AA52" s="193">
        <v>10180003</v>
      </c>
      <c r="AB52" s="178">
        <f>Z52</f>
        <v>173.01044176194506</v>
      </c>
    </row>
    <row r="53" spans="1:28" x14ac:dyDescent="0.3">
      <c r="A53" s="57" t="s">
        <v>489</v>
      </c>
      <c r="B53" s="208" t="s">
        <v>399</v>
      </c>
      <c r="C53" s="209">
        <v>17040103</v>
      </c>
      <c r="D53" s="209">
        <v>227.6629135</v>
      </c>
      <c r="E53" s="209">
        <v>4630.2682699999996</v>
      </c>
      <c r="F53" s="53">
        <v>4.9168406715233377E-2</v>
      </c>
      <c r="G53" s="54">
        <f t="shared" si="13"/>
        <v>7156</v>
      </c>
      <c r="H53" s="53">
        <f t="shared" si="11"/>
        <v>351.84911845421004</v>
      </c>
      <c r="Q53" s="54" t="s">
        <v>704</v>
      </c>
      <c r="R53" s="209">
        <v>10180005</v>
      </c>
      <c r="S53" s="209">
        <f>'Water Use Current M&amp;I'!AR74</f>
        <v>40.08169814981472</v>
      </c>
      <c r="T53" s="208" t="s">
        <v>704</v>
      </c>
      <c r="U53" s="208">
        <v>10180004</v>
      </c>
      <c r="V53" s="208">
        <f>SUM(S70,S78,S108,S109,S110,S119,S124)</f>
        <v>479.11857997823995</v>
      </c>
      <c r="W53" s="208">
        <f t="shared" ref="W53:W55" si="16">$W$51</f>
        <v>17533.929912588967</v>
      </c>
      <c r="X53" s="72">
        <f t="shared" si="14"/>
        <v>2.7325224999002855E-2</v>
      </c>
      <c r="Y53" s="57">
        <f t="shared" ref="Y53:Y55" si="17">$Y$51</f>
        <v>18800</v>
      </c>
      <c r="Z53" s="53">
        <f t="shared" si="15"/>
        <v>513.71422998125365</v>
      </c>
      <c r="AA53" s="193">
        <v>10180004</v>
      </c>
      <c r="AB53" s="178">
        <f>Z53</f>
        <v>513.71422998125365</v>
      </c>
    </row>
    <row r="54" spans="1:28" x14ac:dyDescent="0.3">
      <c r="A54" s="57" t="s">
        <v>490</v>
      </c>
      <c r="B54" s="208" t="s">
        <v>399</v>
      </c>
      <c r="C54" s="209">
        <v>17040103</v>
      </c>
      <c r="D54" s="209">
        <v>8.2040689550000003</v>
      </c>
      <c r="E54" s="209">
        <v>4630.2682699999996</v>
      </c>
      <c r="F54" s="53">
        <v>1.7718344762343546E-3</v>
      </c>
      <c r="G54" s="54">
        <f t="shared" si="13"/>
        <v>7156</v>
      </c>
      <c r="H54" s="53">
        <f t="shared" si="11"/>
        <v>12.679247511933042</v>
      </c>
      <c r="Q54" s="54" t="s">
        <v>704</v>
      </c>
      <c r="R54" s="209">
        <v>10180005</v>
      </c>
      <c r="S54" s="209">
        <f>'Water Use Current M&amp;I'!AR75</f>
        <v>40.373201418943673</v>
      </c>
      <c r="T54" s="208" t="s">
        <v>704</v>
      </c>
      <c r="U54" s="208">
        <v>10180005</v>
      </c>
      <c r="V54" s="208">
        <f>SUM(S51,S52,S53,S54,S55,S56,S57,S59,S60,S61,S62,S63,S85,S107,S113,S120,S121)</f>
        <v>1666.2895110633356</v>
      </c>
      <c r="W54" s="208">
        <f t="shared" si="16"/>
        <v>17533.929912588967</v>
      </c>
      <c r="X54" s="72">
        <f t="shared" si="14"/>
        <v>9.5032289929879166E-2</v>
      </c>
      <c r="Y54" s="57">
        <f t="shared" si="17"/>
        <v>18800</v>
      </c>
      <c r="Z54" s="53">
        <f t="shared" si="15"/>
        <v>1786.6070506817284</v>
      </c>
      <c r="AA54" s="193">
        <v>10180005</v>
      </c>
      <c r="AB54" s="178">
        <f>Z54</f>
        <v>1786.6070506817284</v>
      </c>
    </row>
    <row r="55" spans="1:28" x14ac:dyDescent="0.3">
      <c r="A55" s="57" t="s">
        <v>491</v>
      </c>
      <c r="B55" s="208" t="s">
        <v>399</v>
      </c>
      <c r="C55" s="209">
        <v>17040103</v>
      </c>
      <c r="D55" s="209">
        <v>5.4693793030000002</v>
      </c>
      <c r="E55" s="209">
        <v>4630.2682699999996</v>
      </c>
      <c r="F55" s="53">
        <v>1.1812229840842464E-3</v>
      </c>
      <c r="G55" s="54">
        <f t="shared" si="13"/>
        <v>7156</v>
      </c>
      <c r="H55" s="53">
        <f t="shared" si="11"/>
        <v>8.4528316741068679</v>
      </c>
      <c r="Q55" s="54" t="s">
        <v>704</v>
      </c>
      <c r="R55" s="209">
        <v>10180005</v>
      </c>
      <c r="S55" s="209">
        <f>'Water Use Current M&amp;I'!AR76</f>
        <v>40.08169814981472</v>
      </c>
      <c r="T55" s="208" t="s">
        <v>704</v>
      </c>
      <c r="U55" s="208">
        <v>10180006</v>
      </c>
      <c r="V55" s="208">
        <f>SUM(S58,S64,S65,S66,S67,S68,S69,S81,S82,S83,S84,S86,S87,S88,S89,S92,S93,S94,S95,S96,S97,S98,S99,S100,S101,S102,S103,S104,S105,S106,S111,S112,S114,S115,S116,S117)</f>
        <v>12627.356099883393</v>
      </c>
      <c r="W55" s="208">
        <f t="shared" si="16"/>
        <v>17533.929912588967</v>
      </c>
      <c r="X55" s="72">
        <f t="shared" si="14"/>
        <v>0.72016690855010412</v>
      </c>
      <c r="Y55" s="57">
        <f t="shared" si="17"/>
        <v>18800</v>
      </c>
      <c r="Z55" s="53">
        <f t="shared" si="15"/>
        <v>13539.137880741957</v>
      </c>
      <c r="AA55" s="193">
        <v>10180006</v>
      </c>
      <c r="AB55" s="178">
        <f>Z55</f>
        <v>13539.137880741957</v>
      </c>
    </row>
    <row r="56" spans="1:28" x14ac:dyDescent="0.3">
      <c r="A56" s="57" t="s">
        <v>492</v>
      </c>
      <c r="B56" s="208" t="s">
        <v>399</v>
      </c>
      <c r="C56" s="209">
        <v>17040103</v>
      </c>
      <c r="D56" s="209">
        <v>10.25508619</v>
      </c>
      <c r="E56" s="209">
        <v>4630.2682699999996</v>
      </c>
      <c r="F56" s="53">
        <v>2.2147930944830547E-3</v>
      </c>
      <c r="G56" s="54">
        <f t="shared" si="13"/>
        <v>7156</v>
      </c>
      <c r="H56" s="53">
        <f t="shared" si="11"/>
        <v>15.849059384120739</v>
      </c>
      <c r="Q56" s="54" t="s">
        <v>704</v>
      </c>
      <c r="R56" s="209">
        <v>10180005</v>
      </c>
      <c r="S56" s="209">
        <f>'Water Use Current M&amp;I'!AR77</f>
        <v>37.166665555340636</v>
      </c>
      <c r="T56" s="208" t="s">
        <v>710</v>
      </c>
      <c r="U56" s="208">
        <v>10180009</v>
      </c>
      <c r="V56" s="208">
        <f>S157</f>
        <v>2100</v>
      </c>
      <c r="W56" s="208">
        <f>V56</f>
        <v>2100</v>
      </c>
      <c r="X56" s="72">
        <f t="shared" si="14"/>
        <v>1</v>
      </c>
      <c r="Y56" s="57">
        <f>Input!AH27</f>
        <v>2100</v>
      </c>
      <c r="Z56" s="53">
        <f t="shared" si="15"/>
        <v>2100</v>
      </c>
      <c r="AA56" s="193">
        <v>10180007</v>
      </c>
      <c r="AB56" s="178">
        <f>Z59</f>
        <v>28434.238074948331</v>
      </c>
    </row>
    <row r="57" spans="1:28" x14ac:dyDescent="0.3">
      <c r="A57" s="57" t="s">
        <v>493</v>
      </c>
      <c r="B57" s="208" t="s">
        <v>399</v>
      </c>
      <c r="C57" s="209">
        <v>17040103</v>
      </c>
      <c r="D57" s="209">
        <v>18.459155150000001</v>
      </c>
      <c r="E57" s="209">
        <v>4630.2682699999996</v>
      </c>
      <c r="F57" s="53">
        <v>3.986627571797261E-3</v>
      </c>
      <c r="G57" s="54">
        <f t="shared" si="13"/>
        <v>7156</v>
      </c>
      <c r="H57" s="53">
        <f t="shared" si="11"/>
        <v>28.5283069037812</v>
      </c>
      <c r="Q57" s="54" t="s">
        <v>704</v>
      </c>
      <c r="R57" s="209">
        <v>10180005</v>
      </c>
      <c r="S57" s="209">
        <f>'Water Use Current M&amp;I'!AR78</f>
        <v>34.98039111755304</v>
      </c>
      <c r="T57" s="208" t="s">
        <v>714</v>
      </c>
      <c r="U57" s="208">
        <v>10180012</v>
      </c>
      <c r="V57" s="208">
        <f>S160</f>
        <v>7500</v>
      </c>
      <c r="W57" s="208">
        <f>V57</f>
        <v>7500</v>
      </c>
      <c r="X57" s="72">
        <f t="shared" si="14"/>
        <v>1</v>
      </c>
      <c r="Y57" s="57">
        <f>Input!AH28</f>
        <v>7500</v>
      </c>
      <c r="Z57" s="53">
        <f t="shared" si="15"/>
        <v>7500</v>
      </c>
      <c r="AA57" s="193">
        <v>10180008</v>
      </c>
      <c r="AB57" s="178">
        <f>Z60</f>
        <v>10465.761925051667</v>
      </c>
    </row>
    <row r="58" spans="1:28" x14ac:dyDescent="0.3">
      <c r="A58" s="57" t="s">
        <v>674</v>
      </c>
      <c r="B58" s="208" t="s">
        <v>399</v>
      </c>
      <c r="C58" s="209">
        <v>17040103</v>
      </c>
      <c r="D58" s="209">
        <v>23.130916639999999</v>
      </c>
      <c r="E58" s="209">
        <v>4630.2682699999996</v>
      </c>
      <c r="F58" s="53">
        <v>4.9955888711389939E-3</v>
      </c>
      <c r="G58" s="54">
        <f t="shared" si="13"/>
        <v>7156</v>
      </c>
      <c r="H58" s="53">
        <f t="shared" si="11"/>
        <v>35.748433961870639</v>
      </c>
      <c r="Q58" s="54" t="s">
        <v>704</v>
      </c>
      <c r="R58" s="209">
        <v>10180006</v>
      </c>
      <c r="S58" s="209">
        <f>'Water Use Current M&amp;I'!AR79</f>
        <v>18.218953707395041</v>
      </c>
      <c r="T58" s="208" t="s">
        <v>712</v>
      </c>
      <c r="U58" s="208">
        <v>10180011</v>
      </c>
      <c r="V58" s="208">
        <f>S159</f>
        <v>1000</v>
      </c>
      <c r="W58" s="208">
        <f>V58</f>
        <v>1000</v>
      </c>
      <c r="X58" s="72">
        <f t="shared" si="14"/>
        <v>1</v>
      </c>
      <c r="Y58" s="57">
        <f>Input!AH29</f>
        <v>1000</v>
      </c>
      <c r="Z58" s="53">
        <f t="shared" si="15"/>
        <v>1000</v>
      </c>
      <c r="AA58" s="193">
        <v>10180009</v>
      </c>
      <c r="AB58" s="178">
        <f>Z56</f>
        <v>2100</v>
      </c>
    </row>
    <row r="59" spans="1:28" x14ac:dyDescent="0.3">
      <c r="A59" s="57" t="s">
        <v>494</v>
      </c>
      <c r="B59" s="208" t="s">
        <v>399</v>
      </c>
      <c r="C59" s="209">
        <v>17040103</v>
      </c>
      <c r="D59" s="209">
        <v>5.1275430970000002</v>
      </c>
      <c r="E59" s="209">
        <v>4630.2682699999996</v>
      </c>
      <c r="F59" s="53">
        <v>1.1073965476734678E-3</v>
      </c>
      <c r="G59" s="54">
        <f t="shared" si="13"/>
        <v>7156</v>
      </c>
      <c r="H59" s="53">
        <f t="shared" si="11"/>
        <v>7.9245296951513362</v>
      </c>
      <c r="Q59" s="54" t="s">
        <v>704</v>
      </c>
      <c r="R59" s="209">
        <v>10180005</v>
      </c>
      <c r="S59" s="209">
        <f>'Water Use Current M&amp;I'!AR80</f>
        <v>16.032679261539478</v>
      </c>
      <c r="T59" s="208" t="s">
        <v>707</v>
      </c>
      <c r="U59" s="208">
        <v>10180007</v>
      </c>
      <c r="V59" s="208">
        <f>SUM(S125,S127:S134,S137:S140,S142:S145,S147:S150,S152:S153)</f>
        <v>22437.729330768001</v>
      </c>
      <c r="W59" s="208">
        <f>SUM(V59:V60)</f>
        <v>30696.36220482624</v>
      </c>
      <c r="X59" s="72">
        <f t="shared" si="14"/>
        <v>0.73095727699095969</v>
      </c>
      <c r="Y59" s="57">
        <f>Input!AH30</f>
        <v>38900</v>
      </c>
      <c r="Z59" s="53">
        <f t="shared" si="15"/>
        <v>28434.238074948331</v>
      </c>
      <c r="AA59" s="193">
        <v>10180010</v>
      </c>
      <c r="AB59" s="178">
        <f>Z64</f>
        <v>3000</v>
      </c>
    </row>
    <row r="60" spans="1:28" x14ac:dyDescent="0.3">
      <c r="A60" s="57" t="s">
        <v>673</v>
      </c>
      <c r="B60" s="208" t="s">
        <v>399</v>
      </c>
      <c r="C60" s="209">
        <v>17040103</v>
      </c>
      <c r="D60" s="209">
        <v>3.4183620640000001</v>
      </c>
      <c r="E60" s="209">
        <v>4630.2682699999996</v>
      </c>
      <c r="F60" s="53">
        <v>7.3826436497166506E-4</v>
      </c>
      <c r="G60" s="54">
        <f t="shared" si="13"/>
        <v>7156</v>
      </c>
      <c r="H60" s="53">
        <f t="shared" si="11"/>
        <v>5.2830197957372356</v>
      </c>
      <c r="Q60" s="54" t="s">
        <v>704</v>
      </c>
      <c r="R60" s="209">
        <v>10180005</v>
      </c>
      <c r="S60" s="209">
        <f>'Water Use Current M&amp;I'!AR81</f>
        <v>10.931372224437025</v>
      </c>
      <c r="T60" s="208" t="s">
        <v>707</v>
      </c>
      <c r="U60" s="208">
        <v>10180008</v>
      </c>
      <c r="V60" s="208">
        <f>SUM(S126,S135,S136,S141,S146,S151,S154,S155,S156)</f>
        <v>8258.6328740582394</v>
      </c>
      <c r="W60" s="208">
        <f>$W$59</f>
        <v>30696.36220482624</v>
      </c>
      <c r="X60" s="72">
        <f t="shared" si="14"/>
        <v>0.26904272300904031</v>
      </c>
      <c r="Y60" s="57">
        <f>$Y$59</f>
        <v>38900</v>
      </c>
      <c r="Z60" s="53">
        <f t="shared" si="15"/>
        <v>10465.761925051667</v>
      </c>
      <c r="AA60" s="193">
        <v>10180011</v>
      </c>
      <c r="AB60" s="178">
        <f>Z58</f>
        <v>1000</v>
      </c>
    </row>
    <row r="61" spans="1:28" x14ac:dyDescent="0.3">
      <c r="A61" s="57" t="s">
        <v>495</v>
      </c>
      <c r="B61" s="208" t="s">
        <v>399</v>
      </c>
      <c r="C61" s="209">
        <v>17040103</v>
      </c>
      <c r="D61" s="209">
        <v>5.1275430970000002</v>
      </c>
      <c r="E61" s="209">
        <v>4630.2682699999996</v>
      </c>
      <c r="F61" s="53">
        <v>1.1073965476734678E-3</v>
      </c>
      <c r="G61" s="54">
        <f t="shared" si="13"/>
        <v>7156</v>
      </c>
      <c r="H61" s="53">
        <f t="shared" si="11"/>
        <v>7.9245296951513362</v>
      </c>
      <c r="Q61" s="54" t="s">
        <v>704</v>
      </c>
      <c r="R61" s="209">
        <v>10180005</v>
      </c>
      <c r="S61" s="209">
        <f>'Water Use Current M&amp;I'!AR82</f>
        <v>6.5588233343394959</v>
      </c>
      <c r="T61" s="208" t="s">
        <v>715</v>
      </c>
      <c r="U61" s="208">
        <v>10190008</v>
      </c>
      <c r="V61" s="208">
        <f>SUM(S167,S172,S173,S177)</f>
        <v>875.40593183999999</v>
      </c>
      <c r="W61" s="208">
        <f>SUM(V61:V63)</f>
        <v>7960.6109514239997</v>
      </c>
      <c r="X61" s="72">
        <f t="shared" si="14"/>
        <v>0.10996717930090615</v>
      </c>
      <c r="Y61" s="57">
        <f>Input!AH31</f>
        <v>8000</v>
      </c>
      <c r="Z61" s="53">
        <f t="shared" si="15"/>
        <v>879.73743440724911</v>
      </c>
      <c r="AA61" s="193">
        <v>10180012</v>
      </c>
      <c r="AB61" s="178">
        <f>Z57</f>
        <v>7500</v>
      </c>
    </row>
    <row r="62" spans="1:28" x14ac:dyDescent="0.3">
      <c r="A62" s="57" t="s">
        <v>496</v>
      </c>
      <c r="B62" s="208" t="s">
        <v>399</v>
      </c>
      <c r="C62" s="209">
        <v>17040103</v>
      </c>
      <c r="D62" s="209">
        <v>3.4183620640000001</v>
      </c>
      <c r="E62" s="209">
        <v>4630.2682699999996</v>
      </c>
      <c r="F62" s="53">
        <v>7.3826436497166506E-4</v>
      </c>
      <c r="G62" s="54">
        <f t="shared" si="13"/>
        <v>7156</v>
      </c>
      <c r="H62" s="53">
        <f t="shared" si="11"/>
        <v>5.2830197957372356</v>
      </c>
      <c r="Q62" s="54" t="s">
        <v>704</v>
      </c>
      <c r="R62" s="209">
        <v>10180005</v>
      </c>
      <c r="S62" s="209">
        <f>'Water Use Current M&amp;I'!AR83</f>
        <v>4.3725488900975282</v>
      </c>
      <c r="T62" s="208" t="s">
        <v>715</v>
      </c>
      <c r="U62" s="208">
        <v>10190009</v>
      </c>
      <c r="V62" s="208">
        <f>SUM(S161,S163,S164,S166,S168,S169,S170,S171,S174,S175,S176,S180,S181,S183,S184)</f>
        <v>4321.1219235839999</v>
      </c>
      <c r="W62" s="208">
        <f>$W$61</f>
        <v>7960.6109514239997</v>
      </c>
      <c r="X62" s="72">
        <f t="shared" si="14"/>
        <v>0.54281285066581908</v>
      </c>
      <c r="Y62" s="57">
        <f>$Y$61</f>
        <v>8000</v>
      </c>
      <c r="Z62" s="53">
        <f t="shared" si="15"/>
        <v>4342.5028053265523</v>
      </c>
      <c r="AA62" s="193">
        <v>10180013</v>
      </c>
      <c r="AB62" s="178">
        <v>0</v>
      </c>
    </row>
    <row r="63" spans="1:28" x14ac:dyDescent="0.3">
      <c r="A63" s="57" t="s">
        <v>497</v>
      </c>
      <c r="B63" s="208" t="s">
        <v>399</v>
      </c>
      <c r="C63" s="209">
        <v>17040103</v>
      </c>
      <c r="D63" s="209">
        <v>3.4183620640000001</v>
      </c>
      <c r="E63" s="209">
        <v>4630.2682699999996</v>
      </c>
      <c r="F63" s="53">
        <v>7.3826436497166506E-4</v>
      </c>
      <c r="G63" s="54">
        <f t="shared" si="13"/>
        <v>7156</v>
      </c>
      <c r="H63" s="53">
        <f t="shared" si="11"/>
        <v>5.2830197957372356</v>
      </c>
      <c r="Q63" s="54" t="s">
        <v>704</v>
      </c>
      <c r="R63" s="209">
        <v>10180005</v>
      </c>
      <c r="S63" s="209">
        <f>'Water Use Current M&amp;I'!AR84</f>
        <v>40.08169814981472</v>
      </c>
      <c r="T63" s="208" t="s">
        <v>715</v>
      </c>
      <c r="U63" s="208">
        <v>10190015</v>
      </c>
      <c r="V63" s="208">
        <f>SUM(S162,S165,S178,S179,S182)</f>
        <v>2764.0830960000003</v>
      </c>
      <c r="W63" s="208">
        <f>$W$61</f>
        <v>7960.6109514239997</v>
      </c>
      <c r="X63" s="72">
        <f t="shared" si="14"/>
        <v>0.34721997003327482</v>
      </c>
      <c r="Y63" s="57">
        <f>$Y$61</f>
        <v>8000</v>
      </c>
      <c r="Z63" s="53">
        <f t="shared" si="15"/>
        <v>2777.7597602661986</v>
      </c>
      <c r="AA63" s="193">
        <v>10190007</v>
      </c>
      <c r="AB63" s="178">
        <v>0</v>
      </c>
    </row>
    <row r="64" spans="1:28" ht="15" thickBot="1" x14ac:dyDescent="0.35">
      <c r="A64" s="57" t="s">
        <v>498</v>
      </c>
      <c r="B64" s="208" t="s">
        <v>399</v>
      </c>
      <c r="C64" s="209">
        <v>17040103</v>
      </c>
      <c r="D64" s="209">
        <v>88.877413680000004</v>
      </c>
      <c r="E64" s="209">
        <v>4630.2682699999996</v>
      </c>
      <c r="F64" s="53">
        <v>1.9194873492718815E-2</v>
      </c>
      <c r="G64" s="54">
        <f t="shared" si="13"/>
        <v>7156</v>
      </c>
      <c r="H64" s="53">
        <f t="shared" si="11"/>
        <v>137.35851471389583</v>
      </c>
      <c r="Q64" s="54" t="s">
        <v>704</v>
      </c>
      <c r="R64" s="209">
        <v>10180006</v>
      </c>
      <c r="S64" s="209">
        <f>'Water Use Current M&amp;I'!AR85</f>
        <v>0</v>
      </c>
      <c r="T64" s="74" t="s">
        <v>711</v>
      </c>
      <c r="U64" s="74">
        <v>10180010</v>
      </c>
      <c r="V64" s="74">
        <f>S158</f>
        <v>3000</v>
      </c>
      <c r="W64" s="74">
        <f>V64</f>
        <v>3000</v>
      </c>
      <c r="X64" s="75">
        <f t="shared" si="14"/>
        <v>1</v>
      </c>
      <c r="Y64" s="73">
        <f>Input!AH32</f>
        <v>3000</v>
      </c>
      <c r="Z64" s="95">
        <f t="shared" si="15"/>
        <v>3000</v>
      </c>
      <c r="AA64" s="193">
        <v>10190008</v>
      </c>
      <c r="AB64" s="178">
        <f>Z61</f>
        <v>879.73743440724911</v>
      </c>
    </row>
    <row r="65" spans="1:28" ht="15" thickTop="1" x14ac:dyDescent="0.3">
      <c r="A65" s="57" t="s">
        <v>499</v>
      </c>
      <c r="B65" s="208" t="s">
        <v>399</v>
      </c>
      <c r="C65" s="209">
        <v>17040103</v>
      </c>
      <c r="D65" s="209">
        <v>2.7346896520000001</v>
      </c>
      <c r="E65" s="209">
        <v>4630.2682699999996</v>
      </c>
      <c r="F65" s="53">
        <v>5.9061149215010832E-4</v>
      </c>
      <c r="G65" s="54">
        <f t="shared" si="13"/>
        <v>7156</v>
      </c>
      <c r="H65" s="53">
        <f t="shared" si="11"/>
        <v>4.2264158378261749</v>
      </c>
      <c r="Q65" s="54" t="s">
        <v>704</v>
      </c>
      <c r="R65" s="209">
        <v>10180006</v>
      </c>
      <c r="S65" s="53">
        <f>'Water Use Current M&amp;I'!AR86</f>
        <v>0</v>
      </c>
      <c r="AA65" s="193">
        <v>10190009</v>
      </c>
      <c r="AB65" s="178">
        <f>Z62</f>
        <v>4342.5028053265523</v>
      </c>
    </row>
    <row r="66" spans="1:28" x14ac:dyDescent="0.3">
      <c r="A66" s="57" t="s">
        <v>500</v>
      </c>
      <c r="B66" s="208" t="s">
        <v>399</v>
      </c>
      <c r="C66" s="209">
        <v>17040103</v>
      </c>
      <c r="D66" s="209">
        <v>10.938758610000001</v>
      </c>
      <c r="E66" s="209">
        <v>4630.2682699999996</v>
      </c>
      <c r="F66" s="53">
        <v>2.3624459690323734E-3</v>
      </c>
      <c r="G66" s="54">
        <f t="shared" si="13"/>
        <v>7156</v>
      </c>
      <c r="H66" s="53">
        <f t="shared" si="11"/>
        <v>16.905663354395664</v>
      </c>
      <c r="Q66" s="54" t="s">
        <v>704</v>
      </c>
      <c r="R66" s="209">
        <v>10180006</v>
      </c>
      <c r="S66" s="53">
        <f>'Water Use Current M&amp;I'!AR87</f>
        <v>0</v>
      </c>
      <c r="AA66" s="193">
        <v>10190015</v>
      </c>
      <c r="AB66" s="178">
        <f>Z63</f>
        <v>2777.7597602661986</v>
      </c>
    </row>
    <row r="67" spans="1:28" x14ac:dyDescent="0.3">
      <c r="A67" s="57" t="s">
        <v>501</v>
      </c>
      <c r="B67" s="208" t="s">
        <v>399</v>
      </c>
      <c r="C67" s="209">
        <v>17040103</v>
      </c>
      <c r="D67" s="209">
        <v>4.1020344770000001</v>
      </c>
      <c r="E67" s="209">
        <v>4630.2682699999996</v>
      </c>
      <c r="F67" s="53">
        <v>8.8591723800919217E-4</v>
      </c>
      <c r="G67" s="54">
        <f t="shared" si="13"/>
        <v>7156</v>
      </c>
      <c r="H67" s="53">
        <f t="shared" si="11"/>
        <v>6.3396237551937791</v>
      </c>
      <c r="Q67" s="54" t="s">
        <v>704</v>
      </c>
      <c r="R67" s="209">
        <v>10180006</v>
      </c>
      <c r="S67" s="53">
        <f>'Water Use Current M&amp;I'!AR88</f>
        <v>0</v>
      </c>
      <c r="AA67" s="193">
        <v>10190016</v>
      </c>
      <c r="AB67" s="178">
        <v>0</v>
      </c>
    </row>
    <row r="68" spans="1:28" ht="15" thickBot="1" x14ac:dyDescent="0.35">
      <c r="A68" s="57" t="s">
        <v>502</v>
      </c>
      <c r="B68" s="208" t="s">
        <v>399</v>
      </c>
      <c r="C68" s="209">
        <v>17040103</v>
      </c>
      <c r="D68" s="209">
        <v>10.938758610000001</v>
      </c>
      <c r="E68" s="209">
        <v>4630.2682699999996</v>
      </c>
      <c r="F68" s="53">
        <v>2.3624459690323734E-3</v>
      </c>
      <c r="G68" s="54">
        <f t="shared" si="13"/>
        <v>7156</v>
      </c>
      <c r="H68" s="53">
        <f t="shared" si="11"/>
        <v>16.905663354395664</v>
      </c>
      <c r="Q68" s="54" t="s">
        <v>704</v>
      </c>
      <c r="R68" s="209">
        <v>10180006</v>
      </c>
      <c r="S68" s="53">
        <f>'Water Use Current M&amp;I'!AR89</f>
        <v>0</v>
      </c>
      <c r="AA68" s="196">
        <v>10190017</v>
      </c>
      <c r="AB68" s="179">
        <v>0</v>
      </c>
    </row>
    <row r="69" spans="1:28" ht="15" thickTop="1" x14ac:dyDescent="0.3">
      <c r="A69" s="57" t="s">
        <v>503</v>
      </c>
      <c r="B69" s="208" t="s">
        <v>399</v>
      </c>
      <c r="C69" s="209">
        <v>17040103</v>
      </c>
      <c r="D69" s="209">
        <v>4.1020344770000001</v>
      </c>
      <c r="E69" s="209">
        <v>4630.2682699999996</v>
      </c>
      <c r="F69" s="53">
        <v>8.8591723800919217E-4</v>
      </c>
      <c r="G69" s="54">
        <f t="shared" si="13"/>
        <v>7156</v>
      </c>
      <c r="H69" s="53">
        <f t="shared" si="11"/>
        <v>6.3396237551937791</v>
      </c>
      <c r="Q69" s="54" t="s">
        <v>704</v>
      </c>
      <c r="R69" s="209">
        <v>10180006</v>
      </c>
      <c r="S69" s="53">
        <f>'Water Use Current M&amp;I'!AR90</f>
        <v>0</v>
      </c>
    </row>
    <row r="70" spans="1:28" x14ac:dyDescent="0.3">
      <c r="A70" s="57" t="s">
        <v>504</v>
      </c>
      <c r="B70" s="208" t="s">
        <v>399</v>
      </c>
      <c r="C70" s="209">
        <v>17040103</v>
      </c>
      <c r="D70" s="209">
        <v>4.7857068900000002</v>
      </c>
      <c r="E70" s="209">
        <v>4630.2682699999996</v>
      </c>
      <c r="F70" s="53">
        <v>1.0335701110467193E-3</v>
      </c>
      <c r="G70" s="54">
        <f t="shared" si="13"/>
        <v>7156</v>
      </c>
      <c r="H70" s="53">
        <f t="shared" si="11"/>
        <v>7.3962277146503235</v>
      </c>
      <c r="Q70" s="54" t="s">
        <v>704</v>
      </c>
      <c r="R70" s="209">
        <v>10180004</v>
      </c>
      <c r="S70" s="53">
        <f>'Water Use Current M&amp;I'!AR91</f>
        <v>0</v>
      </c>
    </row>
    <row r="71" spans="1:28" x14ac:dyDescent="0.3">
      <c r="A71" s="57" t="s">
        <v>505</v>
      </c>
      <c r="B71" s="208" t="s">
        <v>399</v>
      </c>
      <c r="C71" s="209">
        <v>17040204</v>
      </c>
      <c r="D71" s="209">
        <v>5.4693793030000002</v>
      </c>
      <c r="E71" s="209">
        <v>4630.2682699999996</v>
      </c>
      <c r="F71" s="53">
        <v>1.1812229840842464E-3</v>
      </c>
      <c r="G71" s="54">
        <f t="shared" si="13"/>
        <v>7156</v>
      </c>
      <c r="H71" s="53">
        <f t="shared" si="11"/>
        <v>8.4528316741068679</v>
      </c>
      <c r="Q71" s="54" t="s">
        <v>704</v>
      </c>
      <c r="R71" s="209">
        <v>10180003</v>
      </c>
      <c r="S71" s="53">
        <f>'Water Use Current M&amp;I'!AR92</f>
        <v>0</v>
      </c>
    </row>
    <row r="72" spans="1:28" x14ac:dyDescent="0.3">
      <c r="A72" s="57" t="s">
        <v>506</v>
      </c>
      <c r="B72" s="208" t="s">
        <v>399</v>
      </c>
      <c r="C72" s="209">
        <v>17040204</v>
      </c>
      <c r="D72" s="209">
        <v>6.1530517160000002</v>
      </c>
      <c r="E72" s="209">
        <v>4630.2682699999996</v>
      </c>
      <c r="F72" s="53">
        <v>1.3288758571217733E-3</v>
      </c>
      <c r="G72" s="54">
        <f t="shared" si="13"/>
        <v>7156</v>
      </c>
      <c r="H72" s="53">
        <f t="shared" si="11"/>
        <v>9.5094356335634096</v>
      </c>
      <c r="Q72" s="54" t="s">
        <v>704</v>
      </c>
      <c r="R72" s="209">
        <v>10180003</v>
      </c>
      <c r="S72" s="53">
        <f>'Water Use Current M&amp;I'!AR93</f>
        <v>0</v>
      </c>
    </row>
    <row r="73" spans="1:28" x14ac:dyDescent="0.3">
      <c r="A73" s="57" t="s">
        <v>507</v>
      </c>
      <c r="B73" s="208" t="s">
        <v>399</v>
      </c>
      <c r="C73" s="209">
        <v>17040103</v>
      </c>
      <c r="D73" s="209">
        <v>12.30610343</v>
      </c>
      <c r="E73" s="209">
        <v>4630.2682699999996</v>
      </c>
      <c r="F73" s="53">
        <v>2.6577517138116065E-3</v>
      </c>
      <c r="G73" s="54">
        <f t="shared" si="13"/>
        <v>7156</v>
      </c>
      <c r="H73" s="53">
        <f t="shared" si="11"/>
        <v>19.018871264035855</v>
      </c>
      <c r="Q73" s="54" t="s">
        <v>704</v>
      </c>
      <c r="R73" s="209">
        <v>10180003</v>
      </c>
      <c r="S73" s="53">
        <f>'Water Use Current M&amp;I'!AR94</f>
        <v>0</v>
      </c>
    </row>
    <row r="74" spans="1:28" x14ac:dyDescent="0.3">
      <c r="A74" s="57" t="s">
        <v>508</v>
      </c>
      <c r="B74" s="208" t="s">
        <v>399</v>
      </c>
      <c r="C74" s="209">
        <v>17040103</v>
      </c>
      <c r="D74" s="209">
        <v>874.71327410000004</v>
      </c>
      <c r="E74" s="209">
        <v>4630.2682699999996</v>
      </c>
      <c r="F74" s="53">
        <v>0.18891200748936304</v>
      </c>
      <c r="G74" s="54">
        <f t="shared" si="13"/>
        <v>7156</v>
      </c>
      <c r="H74" s="53">
        <f t="shared" si="11"/>
        <v>1351.8543255938819</v>
      </c>
      <c r="Q74" s="54" t="s">
        <v>704</v>
      </c>
      <c r="R74" s="209">
        <v>10180003</v>
      </c>
      <c r="S74" s="53">
        <f>'Water Use Current M&amp;I'!AR95</f>
        <v>0</v>
      </c>
    </row>
    <row r="75" spans="1:28" x14ac:dyDescent="0.3">
      <c r="A75" s="57" t="s">
        <v>509</v>
      </c>
      <c r="B75" s="208" t="s">
        <v>399</v>
      </c>
      <c r="C75" s="209">
        <v>17040103</v>
      </c>
      <c r="D75" s="209">
        <v>2261.5313689999998</v>
      </c>
      <c r="E75" s="209">
        <v>4630.2682699999996</v>
      </c>
      <c r="F75" s="53">
        <v>0.48842339949343799</v>
      </c>
      <c r="G75" s="54">
        <f t="shared" si="13"/>
        <v>7156</v>
      </c>
      <c r="H75" s="53">
        <f t="shared" si="11"/>
        <v>3495.1578467750423</v>
      </c>
      <c r="Q75" s="54" t="s">
        <v>704</v>
      </c>
      <c r="R75" s="209">
        <v>10180003</v>
      </c>
      <c r="S75" s="53">
        <f>'Water Use Current M&amp;I'!AR96</f>
        <v>0</v>
      </c>
    </row>
    <row r="76" spans="1:28" x14ac:dyDescent="0.3">
      <c r="A76" s="57" t="s">
        <v>510</v>
      </c>
      <c r="B76" s="208" t="s">
        <v>399</v>
      </c>
      <c r="C76" s="209">
        <v>17040102</v>
      </c>
      <c r="D76" s="209">
        <v>12.30610343</v>
      </c>
      <c r="E76" s="209">
        <v>4630.2682699999996</v>
      </c>
      <c r="F76" s="53">
        <v>2.6577517138116065E-3</v>
      </c>
      <c r="G76" s="54">
        <f t="shared" si="13"/>
        <v>7156</v>
      </c>
      <c r="H76" s="53">
        <f t="shared" si="11"/>
        <v>19.018871264035855</v>
      </c>
      <c r="Q76" s="54" t="s">
        <v>704</v>
      </c>
      <c r="R76" s="209">
        <v>10180003</v>
      </c>
      <c r="S76" s="53">
        <f>'Water Use Current M&amp;I'!AR97</f>
        <v>0</v>
      </c>
    </row>
    <row r="77" spans="1:28" ht="15" thickBot="1" x14ac:dyDescent="0.35">
      <c r="A77" s="65" t="s">
        <v>1001</v>
      </c>
      <c r="B77" s="211" t="s">
        <v>399</v>
      </c>
      <c r="C77" s="210">
        <v>17040204</v>
      </c>
      <c r="D77" s="210">
        <v>349.07173949999998</v>
      </c>
      <c r="E77" s="210">
        <v>4630.2682699999996</v>
      </c>
      <c r="F77" s="63">
        <v>7.5389096083627136E-2</v>
      </c>
      <c r="G77" s="62">
        <f t="shared" si="13"/>
        <v>7156</v>
      </c>
      <c r="H77" s="63">
        <f t="shared" si="11"/>
        <v>539.48437157443573</v>
      </c>
      <c r="Q77" s="54" t="s">
        <v>704</v>
      </c>
      <c r="R77" s="209">
        <v>10180003</v>
      </c>
      <c r="S77" s="53">
        <f>'Water Use Current M&amp;I'!AR98</f>
        <v>0</v>
      </c>
    </row>
    <row r="78" spans="1:28" ht="22.2" thickTop="1" thickBot="1" x14ac:dyDescent="0.45">
      <c r="A78" s="491" t="s">
        <v>1026</v>
      </c>
      <c r="B78" s="492"/>
      <c r="C78" s="492"/>
      <c r="D78" s="492"/>
      <c r="E78" s="492"/>
      <c r="F78" s="492"/>
      <c r="G78" s="492"/>
      <c r="H78" s="492"/>
      <c r="I78" s="492"/>
      <c r="J78" s="492"/>
      <c r="K78" s="492"/>
      <c r="L78" s="492"/>
      <c r="M78" s="493"/>
      <c r="Q78" s="54" t="s">
        <v>704</v>
      </c>
      <c r="R78" s="209">
        <v>10180004</v>
      </c>
      <c r="S78" s="53">
        <f>'Water Use Current M&amp;I'!AR99</f>
        <v>0</v>
      </c>
    </row>
    <row r="79" spans="1:28" ht="39" customHeight="1" thickTop="1" x14ac:dyDescent="0.3">
      <c r="A79" s="770" t="s">
        <v>1160</v>
      </c>
      <c r="B79" s="844"/>
      <c r="C79" s="844"/>
      <c r="D79" s="844"/>
      <c r="E79" s="844"/>
      <c r="F79" s="771"/>
      <c r="G79" s="767" t="s">
        <v>1161</v>
      </c>
      <c r="H79" s="769"/>
      <c r="I79" s="767" t="s">
        <v>1162</v>
      </c>
      <c r="J79" s="768"/>
      <c r="K79" s="769"/>
      <c r="L79" s="876" t="s">
        <v>1163</v>
      </c>
      <c r="M79" s="877"/>
      <c r="Q79" s="54" t="s">
        <v>704</v>
      </c>
      <c r="R79" s="209">
        <v>10180003</v>
      </c>
      <c r="S79" s="53">
        <f>'Water Use Current M&amp;I'!AR100</f>
        <v>0</v>
      </c>
    </row>
    <row r="80" spans="1:28" s="166" customFormat="1" ht="57.6" x14ac:dyDescent="0.3">
      <c r="A80" s="316" t="s">
        <v>391</v>
      </c>
      <c r="B80" s="113" t="s">
        <v>245</v>
      </c>
      <c r="C80" s="113" t="s">
        <v>7</v>
      </c>
      <c r="D80" s="113" t="s">
        <v>1005</v>
      </c>
      <c r="E80" s="113" t="s">
        <v>1006</v>
      </c>
      <c r="F80" s="120" t="s">
        <v>665</v>
      </c>
      <c r="G80" s="229" t="s">
        <v>1012</v>
      </c>
      <c r="H80" s="121" t="s">
        <v>1013</v>
      </c>
      <c r="I80" s="229" t="s">
        <v>1140</v>
      </c>
      <c r="J80" s="313" t="s">
        <v>1014</v>
      </c>
      <c r="K80" s="120" t="s">
        <v>1015</v>
      </c>
      <c r="L80" s="400" t="s">
        <v>7</v>
      </c>
      <c r="M80" s="177" t="s">
        <v>1015</v>
      </c>
      <c r="P80" s="228"/>
      <c r="Q80" s="54" t="s">
        <v>704</v>
      </c>
      <c r="R80" s="209">
        <v>10180003</v>
      </c>
      <c r="S80" s="53">
        <f>'Water Use Current M&amp;I'!AR101</f>
        <v>0</v>
      </c>
    </row>
    <row r="81" spans="1:19" x14ac:dyDescent="0.3">
      <c r="A81" s="57" t="s">
        <v>515</v>
      </c>
      <c r="B81" s="208" t="s">
        <v>522</v>
      </c>
      <c r="C81" s="209">
        <v>10090206</v>
      </c>
      <c r="D81" s="209">
        <v>125</v>
      </c>
      <c r="E81" s="209"/>
      <c r="F81" s="53"/>
      <c r="G81" s="54"/>
      <c r="H81" s="53"/>
      <c r="I81" s="54"/>
      <c r="J81" s="68">
        <f>Input!AH17</f>
        <v>30609</v>
      </c>
      <c r="K81" s="53">
        <f>(J81/1000000)*1120.55</f>
        <v>34.298914949999997</v>
      </c>
      <c r="L81" s="184">
        <v>10080016</v>
      </c>
      <c r="M81" s="178">
        <f>K99</f>
        <v>32.858378773686859</v>
      </c>
      <c r="Q81" s="54" t="s">
        <v>704</v>
      </c>
      <c r="R81" s="209">
        <v>10180006</v>
      </c>
      <c r="S81" s="53">
        <f>'Water Use Current M&amp;I'!AR102</f>
        <v>0</v>
      </c>
    </row>
    <row r="82" spans="1:19" x14ac:dyDescent="0.3">
      <c r="A82" s="57" t="s">
        <v>531</v>
      </c>
      <c r="B82" s="208" t="s">
        <v>517</v>
      </c>
      <c r="C82" s="209">
        <v>10090201</v>
      </c>
      <c r="D82" s="209">
        <v>300</v>
      </c>
      <c r="E82" s="209"/>
      <c r="F82" s="53"/>
      <c r="G82" s="54"/>
      <c r="H82" s="53"/>
      <c r="I82" s="54"/>
      <c r="J82" s="68">
        <f>Input!AH18</f>
        <v>69831</v>
      </c>
      <c r="K82" s="53">
        <f t="shared" ref="K82:K113" si="18">(J82/1000000)*1120.55</f>
        <v>78.249127049999998</v>
      </c>
      <c r="L82" s="184">
        <v>10090101</v>
      </c>
      <c r="M82" s="178">
        <f>SUM(K83,K84,K86,K87,K100)</f>
        <v>9157.8653328657711</v>
      </c>
      <c r="Q82" s="54" t="s">
        <v>704</v>
      </c>
      <c r="R82" s="209">
        <v>10180006</v>
      </c>
      <c r="S82" s="53">
        <f>'Water Use Current M&amp;I'!AR103</f>
        <v>0</v>
      </c>
    </row>
    <row r="83" spans="1:19" x14ac:dyDescent="0.3">
      <c r="A83" s="57" t="s">
        <v>515</v>
      </c>
      <c r="B83" s="208" t="s">
        <v>514</v>
      </c>
      <c r="C83" s="209">
        <v>10090101</v>
      </c>
      <c r="D83" s="209">
        <v>701</v>
      </c>
      <c r="E83" s="209"/>
      <c r="F83" s="53"/>
      <c r="G83" s="54"/>
      <c r="H83" s="53"/>
      <c r="I83" s="54"/>
      <c r="J83" s="68">
        <f>Input!AH19</f>
        <v>239906</v>
      </c>
      <c r="K83" s="53">
        <f t="shared" si="18"/>
        <v>268.82666829999999</v>
      </c>
      <c r="L83" s="184">
        <v>10090201</v>
      </c>
      <c r="M83" s="178">
        <f>SUM(K82,K107)</f>
        <v>158.0949874700591</v>
      </c>
      <c r="Q83" s="54" t="s">
        <v>704</v>
      </c>
      <c r="R83" s="209">
        <v>10180006</v>
      </c>
      <c r="S83" s="53">
        <f>'Water Use Current M&amp;I'!AR104</f>
        <v>0</v>
      </c>
    </row>
    <row r="84" spans="1:19" x14ac:dyDescent="0.3">
      <c r="A84" s="57" t="s">
        <v>515</v>
      </c>
      <c r="B84" s="208" t="s">
        <v>513</v>
      </c>
      <c r="C84" s="209">
        <v>10090101</v>
      </c>
      <c r="D84" s="209">
        <v>678</v>
      </c>
      <c r="E84" s="209"/>
      <c r="F84" s="53"/>
      <c r="G84" s="54"/>
      <c r="H84" s="53"/>
      <c r="I84" s="54"/>
      <c r="J84" s="68">
        <f>Input!AH20</f>
        <v>203175</v>
      </c>
      <c r="K84" s="53">
        <f t="shared" si="18"/>
        <v>227.66774624999999</v>
      </c>
      <c r="L84" s="184">
        <v>10090202</v>
      </c>
      <c r="M84" s="178">
        <f>SUM(K103,K106,K110)</f>
        <v>371.95684771813524</v>
      </c>
      <c r="Q84" s="54" t="s">
        <v>704</v>
      </c>
      <c r="R84" s="209">
        <v>10180006</v>
      </c>
      <c r="S84" s="53">
        <f>'Water Use Current M&amp;I'!AR105</f>
        <v>0</v>
      </c>
    </row>
    <row r="85" spans="1:19" x14ac:dyDescent="0.3">
      <c r="A85" s="57" t="s">
        <v>531</v>
      </c>
      <c r="B85" s="208" t="s">
        <v>521</v>
      </c>
      <c r="C85" s="209">
        <v>10090206</v>
      </c>
      <c r="D85" s="209">
        <v>3900</v>
      </c>
      <c r="E85" s="209"/>
      <c r="F85" s="53"/>
      <c r="G85" s="54"/>
      <c r="H85" s="53"/>
      <c r="I85" s="54"/>
      <c r="J85" s="68">
        <f>Input!AH21</f>
        <v>1652855</v>
      </c>
      <c r="K85" s="53">
        <f t="shared" si="18"/>
        <v>1852.10667025</v>
      </c>
      <c r="L85" s="184">
        <v>10090203</v>
      </c>
      <c r="M85" s="178">
        <f>SUM(K108,K113)</f>
        <v>7.8860109056848469</v>
      </c>
      <c r="Q85" s="54" t="s">
        <v>704</v>
      </c>
      <c r="R85" s="209">
        <v>10180005</v>
      </c>
      <c r="S85" s="53">
        <f>'Water Use Current M&amp;I'!AR106</f>
        <v>0</v>
      </c>
    </row>
    <row r="86" spans="1:19" x14ac:dyDescent="0.3">
      <c r="A86" s="57" t="s">
        <v>515</v>
      </c>
      <c r="B86" s="208" t="s">
        <v>515</v>
      </c>
      <c r="C86" s="209">
        <v>10090101</v>
      </c>
      <c r="D86" s="209">
        <v>18500</v>
      </c>
      <c r="E86" s="209"/>
      <c r="F86" s="53"/>
      <c r="G86" s="54"/>
      <c r="H86" s="53"/>
      <c r="I86" s="54"/>
      <c r="J86" s="68">
        <f>Input!AH22</f>
        <v>6178068</v>
      </c>
      <c r="K86" s="53">
        <f t="shared" si="18"/>
        <v>6922.8340973999993</v>
      </c>
      <c r="L86" s="184">
        <v>10090204</v>
      </c>
      <c r="M86" s="178">
        <f>SUM(K88,K97,K98,K109)</f>
        <v>253.99526792059947</v>
      </c>
      <c r="Q86" s="54" t="s">
        <v>704</v>
      </c>
      <c r="R86" s="209">
        <v>10180006</v>
      </c>
      <c r="S86" s="53">
        <f>'Water Use Current M&amp;I'!AR107</f>
        <v>0</v>
      </c>
    </row>
    <row r="87" spans="1:19" x14ac:dyDescent="0.3">
      <c r="A87" s="57" t="s">
        <v>515</v>
      </c>
      <c r="B87" s="208" t="s">
        <v>516</v>
      </c>
      <c r="C87" s="209">
        <v>10090101</v>
      </c>
      <c r="D87" s="209">
        <v>400</v>
      </c>
      <c r="E87" s="209">
        <v>13879</v>
      </c>
      <c r="F87" s="53">
        <v>2.8820520210389798E-2</v>
      </c>
      <c r="G87" s="54">
        <f>Input!AE17</f>
        <v>18088</v>
      </c>
      <c r="H87" s="53">
        <f>G87*F87</f>
        <v>521.30556956553062</v>
      </c>
      <c r="I87" s="54">
        <f>Input!AF17</f>
        <v>225</v>
      </c>
      <c r="J87" s="209">
        <f>I87*H87</f>
        <v>117293.75315224439</v>
      </c>
      <c r="K87" s="53">
        <f t="shared" si="18"/>
        <v>131.43351509474743</v>
      </c>
      <c r="L87" s="184">
        <v>10090205</v>
      </c>
      <c r="M87" s="178">
        <f>K105</f>
        <v>123.21892040132573</v>
      </c>
      <c r="Q87" s="54" t="s">
        <v>704</v>
      </c>
      <c r="R87" s="209">
        <v>10180006</v>
      </c>
      <c r="S87" s="53">
        <f>'Water Use Current M&amp;I'!AR108</f>
        <v>0</v>
      </c>
    </row>
    <row r="88" spans="1:19" x14ac:dyDescent="0.3">
      <c r="A88" s="57" t="s">
        <v>531</v>
      </c>
      <c r="B88" s="208" t="s">
        <v>1007</v>
      </c>
      <c r="C88" s="209">
        <v>10090204</v>
      </c>
      <c r="D88" s="209">
        <v>20</v>
      </c>
      <c r="E88" s="209">
        <v>13879</v>
      </c>
      <c r="F88" s="53">
        <v>1.4410260105194898E-3</v>
      </c>
      <c r="G88" s="54">
        <f>$G$87</f>
        <v>18088</v>
      </c>
      <c r="H88" s="53">
        <f t="shared" ref="H88:H113" si="19">G88*F88</f>
        <v>26.065278478276532</v>
      </c>
      <c r="I88" s="54">
        <f>$I$87</f>
        <v>225</v>
      </c>
      <c r="J88" s="209">
        <f t="shared" ref="J88:J113" si="20">I88*H88</f>
        <v>5864.6876576122195</v>
      </c>
      <c r="K88" s="53">
        <f t="shared" si="18"/>
        <v>6.5716757547373721</v>
      </c>
      <c r="L88" s="184">
        <v>10090206</v>
      </c>
      <c r="M88" s="178">
        <f>SUM(K81,K85,K102,K104)</f>
        <v>2889.2433053729228</v>
      </c>
      <c r="Q88" s="54" t="s">
        <v>704</v>
      </c>
      <c r="R88" s="209">
        <v>10180006</v>
      </c>
      <c r="S88" s="53">
        <f>'Water Use Current M&amp;I'!AR109</f>
        <v>0</v>
      </c>
    </row>
    <row r="89" spans="1:19" x14ac:dyDescent="0.3">
      <c r="A89" s="57" t="s">
        <v>533</v>
      </c>
      <c r="B89" s="208" t="s">
        <v>1008</v>
      </c>
      <c r="C89" s="209">
        <v>10090208</v>
      </c>
      <c r="D89" s="209">
        <v>225</v>
      </c>
      <c r="E89" s="209">
        <v>13879</v>
      </c>
      <c r="F89" s="53">
        <v>1.621154261834426E-2</v>
      </c>
      <c r="G89" s="54">
        <f t="shared" ref="G89:G113" si="21">$G$87</f>
        <v>18088</v>
      </c>
      <c r="H89" s="53">
        <f t="shared" si="19"/>
        <v>293.23438288061095</v>
      </c>
      <c r="I89" s="54">
        <f t="shared" ref="I89:I113" si="22">$I$87</f>
        <v>225</v>
      </c>
      <c r="J89" s="209">
        <f t="shared" si="20"/>
        <v>65977.736148137468</v>
      </c>
      <c r="K89" s="53">
        <f t="shared" si="18"/>
        <v>73.931352240795434</v>
      </c>
      <c r="L89" s="184">
        <v>10090207</v>
      </c>
      <c r="M89" s="178">
        <f>SUM(K101,K111)</f>
        <v>43.044476193529789</v>
      </c>
      <c r="Q89" s="54" t="s">
        <v>704</v>
      </c>
      <c r="R89" s="209">
        <v>10180006</v>
      </c>
      <c r="S89" s="53">
        <f>'Water Use Current M&amp;I'!AR110</f>
        <v>0</v>
      </c>
    </row>
    <row r="90" spans="1:19" ht="15" thickBot="1" x14ac:dyDescent="0.35">
      <c r="A90" s="57" t="s">
        <v>533</v>
      </c>
      <c r="B90" s="208" t="s">
        <v>1009</v>
      </c>
      <c r="C90" s="209">
        <v>10090208</v>
      </c>
      <c r="D90" s="209">
        <v>300</v>
      </c>
      <c r="E90" s="209">
        <v>13879</v>
      </c>
      <c r="F90" s="53">
        <v>2.1615390157792347E-2</v>
      </c>
      <c r="G90" s="54">
        <f t="shared" si="21"/>
        <v>18088</v>
      </c>
      <c r="H90" s="53">
        <f t="shared" si="19"/>
        <v>390.97917717414799</v>
      </c>
      <c r="I90" s="54">
        <f t="shared" si="22"/>
        <v>225</v>
      </c>
      <c r="J90" s="209">
        <f t="shared" si="20"/>
        <v>87970.314864183296</v>
      </c>
      <c r="K90" s="53">
        <f t="shared" si="18"/>
        <v>98.575136321060597</v>
      </c>
      <c r="L90" s="185">
        <v>10090208</v>
      </c>
      <c r="M90" s="179">
        <f>SUM(K89:K96,K112)</f>
        <v>906.23408657828372</v>
      </c>
      <c r="Q90" s="54" t="s">
        <v>704</v>
      </c>
      <c r="R90" s="209">
        <v>10180003</v>
      </c>
      <c r="S90" s="53">
        <f>'Water Use Current M&amp;I'!AR111</f>
        <v>80.679599999999994</v>
      </c>
    </row>
    <row r="91" spans="1:19" ht="15" thickTop="1" x14ac:dyDescent="0.3">
      <c r="A91" s="57" t="s">
        <v>533</v>
      </c>
      <c r="B91" s="208" t="s">
        <v>526</v>
      </c>
      <c r="C91" s="209">
        <v>10090208</v>
      </c>
      <c r="D91" s="209">
        <v>250</v>
      </c>
      <c r="E91" s="209">
        <v>13879</v>
      </c>
      <c r="F91" s="53">
        <v>1.8012825131493625E-2</v>
      </c>
      <c r="G91" s="54">
        <f t="shared" si="21"/>
        <v>18088</v>
      </c>
      <c r="H91" s="53">
        <f t="shared" si="19"/>
        <v>325.81598097845671</v>
      </c>
      <c r="I91" s="54">
        <f t="shared" si="22"/>
        <v>225</v>
      </c>
      <c r="J91" s="209">
        <f t="shared" si="20"/>
        <v>73308.595720152764</v>
      </c>
      <c r="K91" s="53">
        <f t="shared" si="18"/>
        <v>82.145946934217179</v>
      </c>
      <c r="Q91" s="54" t="s">
        <v>704</v>
      </c>
      <c r="R91" s="209">
        <v>10180003</v>
      </c>
      <c r="S91" s="53">
        <f>'Water Use Current M&amp;I'!AR112</f>
        <v>80.679599999999994</v>
      </c>
    </row>
    <row r="92" spans="1:19" x14ac:dyDescent="0.3">
      <c r="A92" s="57" t="s">
        <v>533</v>
      </c>
      <c r="B92" s="208" t="s">
        <v>1010</v>
      </c>
      <c r="C92" s="209">
        <v>10090208</v>
      </c>
      <c r="D92" s="209">
        <v>250</v>
      </c>
      <c r="E92" s="209">
        <v>13879</v>
      </c>
      <c r="F92" s="53">
        <v>1.8012825131493625E-2</v>
      </c>
      <c r="G92" s="54">
        <f t="shared" si="21"/>
        <v>18088</v>
      </c>
      <c r="H92" s="53">
        <f t="shared" si="19"/>
        <v>325.81598097845671</v>
      </c>
      <c r="I92" s="54">
        <f t="shared" si="22"/>
        <v>225</v>
      </c>
      <c r="J92" s="209">
        <f t="shared" si="20"/>
        <v>73308.595720152764</v>
      </c>
      <c r="K92" s="53">
        <f t="shared" si="18"/>
        <v>82.145946934217179</v>
      </c>
      <c r="Q92" s="54" t="s">
        <v>704</v>
      </c>
      <c r="R92" s="209">
        <v>10180006</v>
      </c>
      <c r="S92" s="53">
        <f>'Water Use Current M&amp;I'!AR113</f>
        <v>3549.9023999999999</v>
      </c>
    </row>
    <row r="93" spans="1:19" x14ac:dyDescent="0.3">
      <c r="A93" s="57" t="s">
        <v>533</v>
      </c>
      <c r="B93" s="208" t="s">
        <v>523</v>
      </c>
      <c r="C93" s="209">
        <v>10090208</v>
      </c>
      <c r="D93" s="209">
        <v>90</v>
      </c>
      <c r="E93" s="209">
        <v>13879</v>
      </c>
      <c r="F93" s="53">
        <v>6.4846170473377047E-3</v>
      </c>
      <c r="G93" s="54">
        <f t="shared" si="21"/>
        <v>18088</v>
      </c>
      <c r="H93" s="53">
        <f t="shared" si="19"/>
        <v>117.29375315224441</v>
      </c>
      <c r="I93" s="54">
        <f t="shared" si="22"/>
        <v>225</v>
      </c>
      <c r="J93" s="209">
        <f t="shared" si="20"/>
        <v>26391.094459254993</v>
      </c>
      <c r="K93" s="53">
        <f t="shared" si="18"/>
        <v>29.572540896318181</v>
      </c>
      <c r="Q93" s="54" t="s">
        <v>704</v>
      </c>
      <c r="R93" s="209">
        <v>10180006</v>
      </c>
      <c r="S93" s="53">
        <f>'Water Use Current M&amp;I'!AR114</f>
        <v>1645.86384</v>
      </c>
    </row>
    <row r="94" spans="1:19" x14ac:dyDescent="0.3">
      <c r="A94" s="57" t="s">
        <v>533</v>
      </c>
      <c r="B94" s="208" t="s">
        <v>529</v>
      </c>
      <c r="C94" s="209">
        <v>10090208</v>
      </c>
      <c r="D94" s="209">
        <v>72</v>
      </c>
      <c r="E94" s="209">
        <v>13879</v>
      </c>
      <c r="F94" s="53">
        <v>5.187693637870164E-3</v>
      </c>
      <c r="G94" s="54">
        <f t="shared" si="21"/>
        <v>18088</v>
      </c>
      <c r="H94" s="53">
        <f t="shared" si="19"/>
        <v>93.835002521795531</v>
      </c>
      <c r="I94" s="54">
        <f t="shared" si="22"/>
        <v>225</v>
      </c>
      <c r="J94" s="209">
        <f t="shared" si="20"/>
        <v>21112.875567403993</v>
      </c>
      <c r="K94" s="53">
        <f t="shared" si="18"/>
        <v>23.658032717054542</v>
      </c>
      <c r="Q94" s="54" t="s">
        <v>704</v>
      </c>
      <c r="R94" s="209">
        <v>10180006</v>
      </c>
      <c r="S94" s="53">
        <f>'Water Use Current M&amp;I'!AR115</f>
        <v>1177.9221599999998</v>
      </c>
    </row>
    <row r="95" spans="1:19" x14ac:dyDescent="0.3">
      <c r="A95" s="57" t="s">
        <v>533</v>
      </c>
      <c r="B95" s="208" t="s">
        <v>1011</v>
      </c>
      <c r="C95" s="209">
        <v>10090208</v>
      </c>
      <c r="D95" s="209">
        <v>700</v>
      </c>
      <c r="E95" s="209">
        <v>13879</v>
      </c>
      <c r="F95" s="53">
        <v>5.0435910368182145E-2</v>
      </c>
      <c r="G95" s="54">
        <f t="shared" si="21"/>
        <v>18088</v>
      </c>
      <c r="H95" s="53">
        <f t="shared" si="19"/>
        <v>912.28474673967867</v>
      </c>
      <c r="I95" s="54">
        <f t="shared" si="22"/>
        <v>225</v>
      </c>
      <c r="J95" s="209">
        <f t="shared" si="20"/>
        <v>205264.06801642769</v>
      </c>
      <c r="K95" s="53">
        <f t="shared" si="18"/>
        <v>230.00865141580803</v>
      </c>
      <c r="Q95" s="54" t="s">
        <v>704</v>
      </c>
      <c r="R95" s="209">
        <v>10180006</v>
      </c>
      <c r="S95" s="53">
        <f>'Water Use Current M&amp;I'!AR116</f>
        <v>950.40568799999994</v>
      </c>
    </row>
    <row r="96" spans="1:19" x14ac:dyDescent="0.3">
      <c r="A96" s="57" t="s">
        <v>533</v>
      </c>
      <c r="B96" s="208" t="s">
        <v>530</v>
      </c>
      <c r="C96" s="209">
        <v>10090208</v>
      </c>
      <c r="D96" s="209">
        <v>100</v>
      </c>
      <c r="E96" s="209">
        <v>13879</v>
      </c>
      <c r="F96" s="53">
        <v>7.2051300525974495E-3</v>
      </c>
      <c r="G96" s="54">
        <f t="shared" si="21"/>
        <v>18088</v>
      </c>
      <c r="H96" s="53">
        <f t="shared" si="19"/>
        <v>130.32639239138265</v>
      </c>
      <c r="I96" s="54">
        <f t="shared" si="22"/>
        <v>225</v>
      </c>
      <c r="J96" s="209">
        <f t="shared" si="20"/>
        <v>29323.438288061097</v>
      </c>
      <c r="K96" s="53">
        <f t="shared" si="18"/>
        <v>32.858378773686859</v>
      </c>
      <c r="Q96" s="54" t="s">
        <v>704</v>
      </c>
      <c r="R96" s="209">
        <v>10180006</v>
      </c>
      <c r="S96" s="53">
        <f>'Water Use Current M&amp;I'!AR117</f>
        <v>829.38628800000004</v>
      </c>
    </row>
    <row r="97" spans="1:19" x14ac:dyDescent="0.3">
      <c r="A97" s="57" t="s">
        <v>532</v>
      </c>
      <c r="B97" s="208" t="s">
        <v>519</v>
      </c>
      <c r="C97" s="209">
        <v>10090204</v>
      </c>
      <c r="D97" s="209">
        <v>230</v>
      </c>
      <c r="E97" s="209">
        <v>13879</v>
      </c>
      <c r="F97" s="53">
        <v>1.6571799120974135E-2</v>
      </c>
      <c r="G97" s="54">
        <f t="shared" si="21"/>
        <v>18088</v>
      </c>
      <c r="H97" s="53">
        <f t="shared" si="19"/>
        <v>299.75070250018018</v>
      </c>
      <c r="I97" s="54">
        <f t="shared" si="22"/>
        <v>225</v>
      </c>
      <c r="J97" s="209">
        <f t="shared" si="20"/>
        <v>67443.908062540548</v>
      </c>
      <c r="K97" s="53">
        <f t="shared" si="18"/>
        <v>75.574271179479808</v>
      </c>
      <c r="Q97" s="54" t="s">
        <v>704</v>
      </c>
      <c r="R97" s="209">
        <v>10180006</v>
      </c>
      <c r="S97" s="53">
        <f>'Water Use Current M&amp;I'!AR118</f>
        <v>677.70863999999995</v>
      </c>
    </row>
    <row r="98" spans="1:19" x14ac:dyDescent="0.3">
      <c r="A98" s="57" t="s">
        <v>532</v>
      </c>
      <c r="B98" s="208" t="s">
        <v>520</v>
      </c>
      <c r="C98" s="209">
        <v>10090204</v>
      </c>
      <c r="D98" s="209">
        <v>495</v>
      </c>
      <c r="E98" s="209">
        <v>13879</v>
      </c>
      <c r="F98" s="53">
        <v>3.5665393760357378E-2</v>
      </c>
      <c r="G98" s="54">
        <f t="shared" si="21"/>
        <v>18088</v>
      </c>
      <c r="H98" s="53">
        <f t="shared" si="19"/>
        <v>645.1156423373443</v>
      </c>
      <c r="I98" s="54">
        <f t="shared" si="22"/>
        <v>225</v>
      </c>
      <c r="J98" s="209">
        <f t="shared" si="20"/>
        <v>145151.01952590246</v>
      </c>
      <c r="K98" s="53">
        <f t="shared" si="18"/>
        <v>162.64897492974998</v>
      </c>
      <c r="Q98" s="54" t="s">
        <v>704</v>
      </c>
      <c r="R98" s="209">
        <v>10180006</v>
      </c>
      <c r="S98" s="53">
        <f>'Water Use Current M&amp;I'!AR119</f>
        <v>632.52806399999997</v>
      </c>
    </row>
    <row r="99" spans="1:19" x14ac:dyDescent="0.3">
      <c r="A99" s="57" t="s">
        <v>515</v>
      </c>
      <c r="B99" s="208"/>
      <c r="C99" s="209">
        <v>10080016</v>
      </c>
      <c r="D99" s="209">
        <v>100</v>
      </c>
      <c r="E99" s="209">
        <v>13879</v>
      </c>
      <c r="F99" s="53">
        <v>7.2051300525974495E-3</v>
      </c>
      <c r="G99" s="54">
        <f t="shared" si="21"/>
        <v>18088</v>
      </c>
      <c r="H99" s="53">
        <f t="shared" si="19"/>
        <v>130.32639239138265</v>
      </c>
      <c r="I99" s="54">
        <f t="shared" si="22"/>
        <v>225</v>
      </c>
      <c r="J99" s="209">
        <f t="shared" si="20"/>
        <v>29323.438288061097</v>
      </c>
      <c r="K99" s="53">
        <f t="shared" si="18"/>
        <v>32.858378773686859</v>
      </c>
      <c r="Q99" s="54" t="s">
        <v>704</v>
      </c>
      <c r="R99" s="209">
        <v>10180006</v>
      </c>
      <c r="S99" s="53">
        <f>'Water Use Current M&amp;I'!AR120</f>
        <v>626.07369599999993</v>
      </c>
    </row>
    <row r="100" spans="1:19" x14ac:dyDescent="0.3">
      <c r="A100" s="57" t="s">
        <v>515</v>
      </c>
      <c r="B100" s="208"/>
      <c r="C100" s="209">
        <v>10090101</v>
      </c>
      <c r="D100" s="209">
        <v>4891</v>
      </c>
      <c r="E100" s="209">
        <v>13879</v>
      </c>
      <c r="F100" s="53">
        <v>0.35240291087254128</v>
      </c>
      <c r="G100" s="54">
        <f t="shared" si="21"/>
        <v>18088</v>
      </c>
      <c r="H100" s="53">
        <f t="shared" si="19"/>
        <v>6374.2638518625263</v>
      </c>
      <c r="I100" s="54">
        <f t="shared" si="22"/>
        <v>225</v>
      </c>
      <c r="J100" s="209">
        <f t="shared" si="20"/>
        <v>1434209.3666690683</v>
      </c>
      <c r="K100" s="53">
        <f t="shared" si="18"/>
        <v>1607.1033058210244</v>
      </c>
      <c r="Q100" s="54" t="s">
        <v>704</v>
      </c>
      <c r="R100" s="209">
        <v>10180006</v>
      </c>
      <c r="S100" s="53">
        <f>'Water Use Current M&amp;I'!AR121</f>
        <v>559.91642400000001</v>
      </c>
    </row>
    <row r="101" spans="1:19" x14ac:dyDescent="0.3">
      <c r="A101" s="57" t="s">
        <v>515</v>
      </c>
      <c r="B101" s="208"/>
      <c r="C101" s="209">
        <v>10090207</v>
      </c>
      <c r="D101" s="209">
        <v>1</v>
      </c>
      <c r="E101" s="209">
        <v>13879</v>
      </c>
      <c r="F101" s="53">
        <v>7.20513005259745E-5</v>
      </c>
      <c r="G101" s="54">
        <f t="shared" si="21"/>
        <v>18088</v>
      </c>
      <c r="H101" s="53">
        <f t="shared" si="19"/>
        <v>1.3032639239138268</v>
      </c>
      <c r="I101" s="54">
        <f t="shared" si="22"/>
        <v>225</v>
      </c>
      <c r="J101" s="209">
        <f t="shared" si="20"/>
        <v>293.23438288061107</v>
      </c>
      <c r="K101" s="53">
        <f t="shared" si="18"/>
        <v>0.32858378773686875</v>
      </c>
      <c r="Q101" s="54" t="s">
        <v>704</v>
      </c>
      <c r="R101" s="209">
        <v>10180006</v>
      </c>
      <c r="S101" s="53">
        <f>'Water Use Current M&amp;I'!AR122</f>
        <v>403.39799999999997</v>
      </c>
    </row>
    <row r="102" spans="1:19" x14ac:dyDescent="0.3">
      <c r="A102" s="57" t="s">
        <v>515</v>
      </c>
      <c r="B102" s="208"/>
      <c r="C102" s="209">
        <v>10090206</v>
      </c>
      <c r="D102" s="209">
        <v>1057</v>
      </c>
      <c r="E102" s="209">
        <v>13879</v>
      </c>
      <c r="F102" s="53">
        <v>7.6158224655955037E-2</v>
      </c>
      <c r="G102" s="54">
        <f t="shared" si="21"/>
        <v>18088</v>
      </c>
      <c r="H102" s="53">
        <f t="shared" si="19"/>
        <v>1377.5499675769147</v>
      </c>
      <c r="I102" s="54">
        <f t="shared" si="22"/>
        <v>225</v>
      </c>
      <c r="J102" s="209">
        <f t="shared" si="20"/>
        <v>309948.7427048058</v>
      </c>
      <c r="K102" s="53">
        <f t="shared" si="18"/>
        <v>347.31306363787013</v>
      </c>
      <c r="Q102" s="54" t="s">
        <v>704</v>
      </c>
      <c r="R102" s="209">
        <v>10180006</v>
      </c>
      <c r="S102" s="53">
        <f>'Water Use Current M&amp;I'!AR123</f>
        <v>403.39799999999997</v>
      </c>
    </row>
    <row r="103" spans="1:19" x14ac:dyDescent="0.3">
      <c r="A103" s="57" t="s">
        <v>515</v>
      </c>
      <c r="B103" s="208"/>
      <c r="C103" s="209">
        <v>10090202</v>
      </c>
      <c r="D103" s="209">
        <v>85</v>
      </c>
      <c r="E103" s="209">
        <v>13879</v>
      </c>
      <c r="F103" s="53">
        <v>6.1243605447078324E-3</v>
      </c>
      <c r="G103" s="54">
        <f t="shared" si="21"/>
        <v>18088</v>
      </c>
      <c r="H103" s="53">
        <f t="shared" si="19"/>
        <v>110.77743353267527</v>
      </c>
      <c r="I103" s="54">
        <f t="shared" si="22"/>
        <v>225</v>
      </c>
      <c r="J103" s="209">
        <f t="shared" si="20"/>
        <v>24924.922544851936</v>
      </c>
      <c r="K103" s="53">
        <f t="shared" si="18"/>
        <v>27.929621957633838</v>
      </c>
      <c r="Q103" s="54" t="s">
        <v>704</v>
      </c>
      <c r="R103" s="209">
        <v>10180006</v>
      </c>
      <c r="S103" s="53">
        <f>'Water Use Current M&amp;I'!AR124</f>
        <v>322.71839999999997</v>
      </c>
    </row>
    <row r="104" spans="1:19" x14ac:dyDescent="0.3">
      <c r="A104" s="57" t="s">
        <v>531</v>
      </c>
      <c r="B104" s="208"/>
      <c r="C104" s="209">
        <v>10090206</v>
      </c>
      <c r="D104" s="209">
        <v>1995</v>
      </c>
      <c r="E104" s="209">
        <v>13879</v>
      </c>
      <c r="F104" s="53">
        <v>0.14374234454931911</v>
      </c>
      <c r="G104" s="54">
        <f t="shared" si="21"/>
        <v>18088</v>
      </c>
      <c r="H104" s="53">
        <f t="shared" si="19"/>
        <v>2600.0115282080842</v>
      </c>
      <c r="I104" s="54">
        <f t="shared" si="22"/>
        <v>225</v>
      </c>
      <c r="J104" s="209">
        <f t="shared" si="20"/>
        <v>585002.5938468189</v>
      </c>
      <c r="K104" s="53">
        <f t="shared" si="18"/>
        <v>655.52465653505283</v>
      </c>
      <c r="Q104" s="54" t="s">
        <v>704</v>
      </c>
      <c r="R104" s="209">
        <v>10180006</v>
      </c>
      <c r="S104" s="53">
        <f>'Water Use Current M&amp;I'!AR125</f>
        <v>96.815520000000006</v>
      </c>
    </row>
    <row r="105" spans="1:19" x14ac:dyDescent="0.3">
      <c r="A105" s="57" t="s">
        <v>531</v>
      </c>
      <c r="B105" s="208"/>
      <c r="C105" s="209">
        <v>10090205</v>
      </c>
      <c r="D105" s="209">
        <v>375</v>
      </c>
      <c r="E105" s="209">
        <v>13879</v>
      </c>
      <c r="F105" s="53">
        <v>2.7019237697240434E-2</v>
      </c>
      <c r="G105" s="54">
        <f t="shared" si="21"/>
        <v>18088</v>
      </c>
      <c r="H105" s="53">
        <f t="shared" si="19"/>
        <v>488.72397146768498</v>
      </c>
      <c r="I105" s="54">
        <f t="shared" si="22"/>
        <v>225</v>
      </c>
      <c r="J105" s="209">
        <f t="shared" si="20"/>
        <v>109962.89358022912</v>
      </c>
      <c r="K105" s="53">
        <f t="shared" si="18"/>
        <v>123.21892040132573</v>
      </c>
      <c r="Q105" s="54" t="s">
        <v>704</v>
      </c>
      <c r="R105" s="209">
        <v>10180006</v>
      </c>
      <c r="S105" s="53">
        <f>'Water Use Current M&amp;I'!AR126</f>
        <v>0</v>
      </c>
    </row>
    <row r="106" spans="1:19" x14ac:dyDescent="0.3">
      <c r="A106" s="57" t="s">
        <v>531</v>
      </c>
      <c r="B106" s="208"/>
      <c r="C106" s="209">
        <v>10090202</v>
      </c>
      <c r="D106" s="209">
        <v>209</v>
      </c>
      <c r="E106" s="209">
        <v>13879</v>
      </c>
      <c r="F106" s="53">
        <v>1.505872180992867E-2</v>
      </c>
      <c r="G106" s="54">
        <f t="shared" si="21"/>
        <v>18088</v>
      </c>
      <c r="H106" s="53">
        <f t="shared" si="19"/>
        <v>272.38216009798975</v>
      </c>
      <c r="I106" s="54">
        <f t="shared" si="22"/>
        <v>225</v>
      </c>
      <c r="J106" s="209">
        <f t="shared" si="20"/>
        <v>61285.986022047691</v>
      </c>
      <c r="K106" s="53">
        <f t="shared" si="18"/>
        <v>68.674011637005535</v>
      </c>
      <c r="Q106" s="54" t="s">
        <v>704</v>
      </c>
      <c r="R106" s="209">
        <v>10180006</v>
      </c>
      <c r="S106" s="53">
        <f>'Water Use Current M&amp;I'!AR127</f>
        <v>0</v>
      </c>
    </row>
    <row r="107" spans="1:19" x14ac:dyDescent="0.3">
      <c r="A107" s="57" t="s">
        <v>531</v>
      </c>
      <c r="B107" s="208"/>
      <c r="C107" s="209">
        <v>10090201</v>
      </c>
      <c r="D107" s="209">
        <v>243</v>
      </c>
      <c r="E107" s="209">
        <v>13879</v>
      </c>
      <c r="F107" s="53">
        <v>1.7508466027811802E-2</v>
      </c>
      <c r="G107" s="54">
        <f t="shared" si="21"/>
        <v>18088</v>
      </c>
      <c r="H107" s="53">
        <f t="shared" si="19"/>
        <v>316.6931335110599</v>
      </c>
      <c r="I107" s="54">
        <f t="shared" si="22"/>
        <v>225</v>
      </c>
      <c r="J107" s="209">
        <f t="shared" si="20"/>
        <v>71255.955039988476</v>
      </c>
      <c r="K107" s="53">
        <f t="shared" si="18"/>
        <v>79.845860420059083</v>
      </c>
      <c r="Q107" s="54" t="s">
        <v>704</v>
      </c>
      <c r="R107" s="209">
        <v>10180005</v>
      </c>
      <c r="S107" s="53">
        <f>'Water Use Current M&amp;I'!AR128</f>
        <v>1210.194</v>
      </c>
    </row>
    <row r="108" spans="1:19" x14ac:dyDescent="0.3">
      <c r="A108" s="57" t="s">
        <v>531</v>
      </c>
      <c r="B108" s="208"/>
      <c r="C108" s="209">
        <v>10090203</v>
      </c>
      <c r="D108" s="209">
        <v>5</v>
      </c>
      <c r="E108" s="209">
        <v>13879</v>
      </c>
      <c r="F108" s="53">
        <v>3.6025650262987244E-4</v>
      </c>
      <c r="G108" s="54">
        <f t="shared" si="21"/>
        <v>18088</v>
      </c>
      <c r="H108" s="53">
        <f t="shared" si="19"/>
        <v>6.5163196195691331</v>
      </c>
      <c r="I108" s="54">
        <f t="shared" si="22"/>
        <v>225</v>
      </c>
      <c r="J108" s="209">
        <f t="shared" si="20"/>
        <v>1466.1719144030549</v>
      </c>
      <c r="K108" s="53">
        <f t="shared" si="18"/>
        <v>1.642918938684343</v>
      </c>
      <c r="Q108" s="54" t="s">
        <v>704</v>
      </c>
      <c r="R108" s="209">
        <v>10180004</v>
      </c>
      <c r="S108" s="53">
        <f>'Water Use Current M&amp;I'!AR129</f>
        <v>187.176672</v>
      </c>
    </row>
    <row r="109" spans="1:19" x14ac:dyDescent="0.3">
      <c r="A109" s="57" t="s">
        <v>531</v>
      </c>
      <c r="B109" s="208"/>
      <c r="C109" s="209">
        <v>10090204</v>
      </c>
      <c r="D109" s="209">
        <v>28</v>
      </c>
      <c r="E109" s="209">
        <v>13879</v>
      </c>
      <c r="F109" s="53">
        <v>2.017436414727286E-3</v>
      </c>
      <c r="G109" s="54">
        <f t="shared" si="21"/>
        <v>18088</v>
      </c>
      <c r="H109" s="53">
        <f t="shared" si="19"/>
        <v>36.491389869587152</v>
      </c>
      <c r="I109" s="54">
        <f t="shared" si="22"/>
        <v>225</v>
      </c>
      <c r="J109" s="209">
        <f t="shared" si="20"/>
        <v>8210.5627206571098</v>
      </c>
      <c r="K109" s="53">
        <f t="shared" si="18"/>
        <v>9.2003460566323234</v>
      </c>
      <c r="Q109" s="54" t="s">
        <v>704</v>
      </c>
      <c r="R109" s="209">
        <v>10180004</v>
      </c>
      <c r="S109" s="53">
        <f>'Water Use Current M&amp;I'!AR130</f>
        <v>130.700952</v>
      </c>
    </row>
    <row r="110" spans="1:19" x14ac:dyDescent="0.3">
      <c r="A110" s="57" t="s">
        <v>533</v>
      </c>
      <c r="B110" s="208"/>
      <c r="C110" s="209">
        <v>10090202</v>
      </c>
      <c r="D110" s="209">
        <v>838</v>
      </c>
      <c r="E110" s="209">
        <v>13879</v>
      </c>
      <c r="F110" s="53">
        <v>6.0378989840766624E-2</v>
      </c>
      <c r="G110" s="54">
        <f t="shared" si="21"/>
        <v>18088</v>
      </c>
      <c r="H110" s="53">
        <f t="shared" si="19"/>
        <v>1092.1351682397867</v>
      </c>
      <c r="I110" s="54">
        <f t="shared" si="22"/>
        <v>225</v>
      </c>
      <c r="J110" s="209">
        <f t="shared" si="20"/>
        <v>245730.412853952</v>
      </c>
      <c r="K110" s="53">
        <f t="shared" si="18"/>
        <v>275.35321412349589</v>
      </c>
      <c r="Q110" s="54" t="s">
        <v>704</v>
      </c>
      <c r="R110" s="209">
        <v>10180004</v>
      </c>
      <c r="S110" s="53">
        <f>'Water Use Current M&amp;I'!AR131</f>
        <v>129.08735999999999</v>
      </c>
    </row>
    <row r="111" spans="1:19" x14ac:dyDescent="0.3">
      <c r="A111" s="57" t="s">
        <v>533</v>
      </c>
      <c r="B111" s="208"/>
      <c r="C111" s="209">
        <v>10090207</v>
      </c>
      <c r="D111" s="209">
        <v>130</v>
      </c>
      <c r="E111" s="209">
        <v>13879</v>
      </c>
      <c r="F111" s="53">
        <v>9.3666690683766839E-3</v>
      </c>
      <c r="G111" s="54">
        <f t="shared" si="21"/>
        <v>18088</v>
      </c>
      <c r="H111" s="53">
        <f t="shared" si="19"/>
        <v>169.42431010879747</v>
      </c>
      <c r="I111" s="54">
        <f t="shared" si="22"/>
        <v>225</v>
      </c>
      <c r="J111" s="209">
        <f t="shared" si="20"/>
        <v>38120.469774479432</v>
      </c>
      <c r="K111" s="53">
        <f t="shared" si="18"/>
        <v>42.715892405792921</v>
      </c>
      <c r="Q111" s="54" t="s">
        <v>704</v>
      </c>
      <c r="R111" s="209">
        <v>10180006</v>
      </c>
      <c r="S111" s="53">
        <f>'Water Use Current M&amp;I'!AR132</f>
        <v>198.47181599999999</v>
      </c>
    </row>
    <row r="112" spans="1:19" x14ac:dyDescent="0.3">
      <c r="A112" s="57" t="s">
        <v>533</v>
      </c>
      <c r="B112" s="208"/>
      <c r="C112" s="209">
        <v>10090208</v>
      </c>
      <c r="D112" s="209">
        <v>771</v>
      </c>
      <c r="E112" s="209">
        <v>13879</v>
      </c>
      <c r="F112" s="53">
        <v>5.5551552705526336E-2</v>
      </c>
      <c r="G112" s="54">
        <f t="shared" si="21"/>
        <v>18088</v>
      </c>
      <c r="H112" s="53">
        <f t="shared" si="19"/>
        <v>1004.8164853375604</v>
      </c>
      <c r="I112" s="54">
        <f t="shared" si="22"/>
        <v>225</v>
      </c>
      <c r="J112" s="209">
        <f t="shared" si="20"/>
        <v>226083.7092009511</v>
      </c>
      <c r="K112" s="53">
        <f t="shared" si="18"/>
        <v>253.33810034512572</v>
      </c>
      <c r="Q112" s="54" t="s">
        <v>704</v>
      </c>
      <c r="R112" s="209">
        <v>10180006</v>
      </c>
      <c r="S112" s="53">
        <f>'Water Use Current M&amp;I'!AR133</f>
        <v>129.08735999999999</v>
      </c>
    </row>
    <row r="113" spans="1:19" ht="15" thickBot="1" x14ac:dyDescent="0.35">
      <c r="A113" s="73" t="s">
        <v>532</v>
      </c>
      <c r="B113" s="74"/>
      <c r="C113" s="51">
        <v>10090203</v>
      </c>
      <c r="D113" s="51">
        <v>19</v>
      </c>
      <c r="E113" s="51">
        <v>13879</v>
      </c>
      <c r="F113" s="95">
        <v>1.3689747099935154E-3</v>
      </c>
      <c r="G113" s="52">
        <f t="shared" si="21"/>
        <v>18088</v>
      </c>
      <c r="H113" s="95">
        <f t="shared" si="19"/>
        <v>24.762014554362707</v>
      </c>
      <c r="I113" s="52">
        <f t="shared" si="22"/>
        <v>225</v>
      </c>
      <c r="J113" s="51">
        <f t="shared" si="20"/>
        <v>5571.4532747316089</v>
      </c>
      <c r="K113" s="95">
        <f t="shared" si="18"/>
        <v>6.2430919670005034</v>
      </c>
      <c r="Q113" s="54" t="s">
        <v>704</v>
      </c>
      <c r="R113" s="209">
        <v>10180005</v>
      </c>
      <c r="S113" s="53">
        <f>'Water Use Current M&amp;I'!AR134</f>
        <v>80.679599999999994</v>
      </c>
    </row>
    <row r="114" spans="1:19" ht="22.2" thickTop="1" thickBot="1" x14ac:dyDescent="0.45">
      <c r="A114" s="547" t="s">
        <v>1027</v>
      </c>
      <c r="B114" s="548"/>
      <c r="C114" s="548"/>
      <c r="D114" s="548"/>
      <c r="E114" s="548"/>
      <c r="F114" s="548"/>
      <c r="G114" s="548"/>
      <c r="H114" s="548"/>
      <c r="I114" s="548"/>
      <c r="J114" s="548"/>
      <c r="K114" s="548"/>
      <c r="L114" s="548"/>
      <c r="M114" s="549"/>
      <c r="Q114" s="54" t="s">
        <v>704</v>
      </c>
      <c r="R114" s="209">
        <v>10180006</v>
      </c>
      <c r="S114" s="53">
        <f>'Water Use Current M&amp;I'!AR135</f>
        <v>0</v>
      </c>
    </row>
    <row r="115" spans="1:19" ht="15" thickTop="1" x14ac:dyDescent="0.3">
      <c r="A115" s="776" t="s">
        <v>1160</v>
      </c>
      <c r="B115" s="777"/>
      <c r="C115" s="777"/>
      <c r="D115" s="777"/>
      <c r="E115" s="777"/>
      <c r="F115" s="777"/>
      <c r="G115" s="778"/>
      <c r="H115" s="776" t="s">
        <v>1161</v>
      </c>
      <c r="I115" s="778"/>
      <c r="J115" s="776" t="s">
        <v>1162</v>
      </c>
      <c r="K115" s="778"/>
      <c r="L115" s="758" t="s">
        <v>1163</v>
      </c>
      <c r="M115" s="759"/>
      <c r="Q115" s="54" t="s">
        <v>704</v>
      </c>
      <c r="R115" s="209">
        <v>10180006</v>
      </c>
      <c r="S115" s="53">
        <f>'Water Use Current M&amp;I'!AR136</f>
        <v>0</v>
      </c>
    </row>
    <row r="116" spans="1:19" ht="28.8" x14ac:dyDescent="0.3">
      <c r="A116" s="58" t="s">
        <v>1018</v>
      </c>
      <c r="B116" s="115" t="s">
        <v>681</v>
      </c>
      <c r="C116" s="92" t="s">
        <v>7</v>
      </c>
      <c r="D116" s="92" t="s">
        <v>795</v>
      </c>
      <c r="E116" s="92" t="s">
        <v>681</v>
      </c>
      <c r="F116" s="92" t="s">
        <v>7</v>
      </c>
      <c r="G116" s="103" t="s">
        <v>795</v>
      </c>
      <c r="H116" s="58" t="s">
        <v>1020</v>
      </c>
      <c r="I116" s="103" t="s">
        <v>665</v>
      </c>
      <c r="J116" s="401" t="s">
        <v>1021</v>
      </c>
      <c r="K116" s="122" t="s">
        <v>1022</v>
      </c>
      <c r="L116" s="252" t="s">
        <v>7</v>
      </c>
      <c r="M116" s="243" t="s">
        <v>1022</v>
      </c>
      <c r="Q116" s="54" t="s">
        <v>704</v>
      </c>
      <c r="R116" s="209">
        <v>10180006</v>
      </c>
      <c r="S116" s="53">
        <f>'Water Use Current M&amp;I'!AR137</f>
        <v>217.25402687999997</v>
      </c>
    </row>
    <row r="117" spans="1:19" x14ac:dyDescent="0.3">
      <c r="A117" s="54" t="s">
        <v>246</v>
      </c>
      <c r="B117" s="208" t="s">
        <v>704</v>
      </c>
      <c r="C117" s="209">
        <v>10180004</v>
      </c>
      <c r="D117" s="109">
        <f>'Water Use Current M&amp;I'!K140</f>
        <v>50.062337281800446</v>
      </c>
      <c r="E117" s="209" t="s">
        <v>704</v>
      </c>
      <c r="F117" s="209">
        <v>10180002</v>
      </c>
      <c r="G117" s="255">
        <f>SUM(D120,D121,D124,D125,D126,D127,D171,D174)</f>
        <v>1956.9250934791667</v>
      </c>
      <c r="H117" s="253">
        <v>2275.7625257212703</v>
      </c>
      <c r="I117" s="53">
        <v>0.86780097622806018</v>
      </c>
      <c r="J117" s="54">
        <f>Input!AF26</f>
        <v>2800</v>
      </c>
      <c r="K117" s="53">
        <f>J117*I117</f>
        <v>2429.8427334385683</v>
      </c>
      <c r="L117" s="197">
        <v>10180002</v>
      </c>
      <c r="M117" s="173">
        <f>K117</f>
        <v>2429.8427334385683</v>
      </c>
      <c r="Q117" s="54" t="s">
        <v>704</v>
      </c>
      <c r="R117" s="209">
        <v>10180006</v>
      </c>
      <c r="S117" s="53">
        <f>'Water Use Current M&amp;I'!AR138</f>
        <v>188.28682329599999</v>
      </c>
    </row>
    <row r="118" spans="1:19" x14ac:dyDescent="0.3">
      <c r="A118" s="54" t="s">
        <v>246</v>
      </c>
      <c r="B118" s="208" t="s">
        <v>704</v>
      </c>
      <c r="C118" s="209">
        <v>10180006</v>
      </c>
      <c r="D118" s="109">
        <f>'Water Use Current M&amp;I'!K141</f>
        <v>5.1858198688113859</v>
      </c>
      <c r="E118" s="209" t="s">
        <v>704</v>
      </c>
      <c r="F118" s="209">
        <v>10180003</v>
      </c>
      <c r="G118" s="255">
        <f>SUM(D122,D177,D181)</f>
        <v>51.114855134911586</v>
      </c>
      <c r="H118" s="253">
        <v>2275.7625257212703</v>
      </c>
      <c r="I118" s="53">
        <v>2.1835408505045558E-2</v>
      </c>
      <c r="J118" s="54">
        <f>$J$117</f>
        <v>2800</v>
      </c>
      <c r="K118" s="53">
        <f t="shared" ref="K118:K132" si="23">J118*I118</f>
        <v>61.139143814127564</v>
      </c>
      <c r="L118" s="197">
        <v>10180003</v>
      </c>
      <c r="M118" s="173">
        <f>K118</f>
        <v>61.139143814127564</v>
      </c>
      <c r="Q118" s="54" t="s">
        <v>704</v>
      </c>
      <c r="R118" s="209">
        <v>10180002</v>
      </c>
      <c r="S118" s="53">
        <f>'Water Use Current M&amp;I'!AR139</f>
        <v>79.659809855999995</v>
      </c>
    </row>
    <row r="119" spans="1:19" x14ac:dyDescent="0.3">
      <c r="A119" s="54" t="s">
        <v>246</v>
      </c>
      <c r="B119" s="208" t="s">
        <v>704</v>
      </c>
      <c r="C119" s="209">
        <v>10180004</v>
      </c>
      <c r="D119" s="109">
        <f>'Water Use Current M&amp;I'!K142</f>
        <v>13.116769593484833</v>
      </c>
      <c r="E119" s="209" t="s">
        <v>704</v>
      </c>
      <c r="F119" s="209">
        <v>10180004</v>
      </c>
      <c r="G119" s="255">
        <f>SUM(D117,D119,D123,D172,D175)</f>
        <v>149.04170023302456</v>
      </c>
      <c r="H119" s="253">
        <v>2275.7625257212703</v>
      </c>
      <c r="I119" s="53">
        <v>6.518822902845603E-2</v>
      </c>
      <c r="J119" s="54">
        <f t="shared" ref="J119:J121" si="24">$J$117</f>
        <v>2800</v>
      </c>
      <c r="K119" s="53">
        <f t="shared" si="23"/>
        <v>182.52704127967689</v>
      </c>
      <c r="L119" s="197">
        <v>10180004</v>
      </c>
      <c r="M119" s="173">
        <f>K119</f>
        <v>182.52704127967689</v>
      </c>
      <c r="Q119" s="54" t="s">
        <v>704</v>
      </c>
      <c r="R119" s="209">
        <v>10180004</v>
      </c>
      <c r="S119" s="53">
        <f>'Water Use Current M&amp;I'!AR140</f>
        <v>3.1863923942399994</v>
      </c>
    </row>
    <row r="120" spans="1:19" x14ac:dyDescent="0.3">
      <c r="A120" s="54" t="s">
        <v>246</v>
      </c>
      <c r="B120" s="208" t="s">
        <v>704</v>
      </c>
      <c r="C120" s="209">
        <v>10180002</v>
      </c>
      <c r="D120" s="109">
        <f>'Water Use Current M&amp;I'!K143</f>
        <v>6.2615036394865902</v>
      </c>
      <c r="E120" s="209" t="s">
        <v>704</v>
      </c>
      <c r="F120" s="209">
        <v>10180005</v>
      </c>
      <c r="G120" s="53">
        <f>SUM(D173,D176,D179)</f>
        <v>26.756339334091749</v>
      </c>
      <c r="H120" s="253">
        <v>2275.7625257212703</v>
      </c>
      <c r="I120" s="53">
        <v>1.3947927127192427E-2</v>
      </c>
      <c r="J120" s="54">
        <f t="shared" si="24"/>
        <v>2800</v>
      </c>
      <c r="K120" s="53">
        <f t="shared" si="23"/>
        <v>39.054195956138798</v>
      </c>
      <c r="L120" s="197">
        <v>10180005</v>
      </c>
      <c r="M120" s="173">
        <f>K120</f>
        <v>39.054195956138798</v>
      </c>
      <c r="Q120" s="54" t="s">
        <v>704</v>
      </c>
      <c r="R120" s="209">
        <v>10180005</v>
      </c>
      <c r="S120" s="53">
        <f>'Water Use Current M&amp;I'!AR141</f>
        <v>3.1863923942399994</v>
      </c>
    </row>
    <row r="121" spans="1:19" x14ac:dyDescent="0.3">
      <c r="A121" s="54" t="s">
        <v>246</v>
      </c>
      <c r="B121" s="208" t="s">
        <v>704</v>
      </c>
      <c r="C121" s="209">
        <v>10180002</v>
      </c>
      <c r="D121" s="109">
        <f>'Water Use Current M&amp;I'!K144</f>
        <v>16.210090926508027</v>
      </c>
      <c r="E121" s="209" t="s">
        <v>704</v>
      </c>
      <c r="F121" s="209">
        <v>10180006</v>
      </c>
      <c r="G121" s="255">
        <f>SUM(D118,D178,D180,D182,D183)</f>
        <v>85.026034813372647</v>
      </c>
      <c r="H121" s="253">
        <v>2275.7625257212703</v>
      </c>
      <c r="I121" s="53">
        <v>3.1227459111245769E-2</v>
      </c>
      <c r="J121" s="54">
        <f t="shared" si="24"/>
        <v>2800</v>
      </c>
      <c r="K121" s="53">
        <f t="shared" si="23"/>
        <v>87.436885511488157</v>
      </c>
      <c r="L121" s="197">
        <v>10180006</v>
      </c>
      <c r="M121" s="173">
        <f>K121</f>
        <v>87.436885511488157</v>
      </c>
      <c r="Q121" s="54" t="s">
        <v>704</v>
      </c>
      <c r="R121" s="209">
        <v>10180005</v>
      </c>
      <c r="S121" s="53">
        <f>'Water Use Current M&amp;I'!AR142</f>
        <v>3.1863923942399994</v>
      </c>
    </row>
    <row r="122" spans="1:19" x14ac:dyDescent="0.3">
      <c r="A122" s="54" t="s">
        <v>246</v>
      </c>
      <c r="B122" s="208" t="s">
        <v>704</v>
      </c>
      <c r="C122" s="209">
        <v>10180003</v>
      </c>
      <c r="D122" s="109">
        <f>'Water Use Current M&amp;I'!K145</f>
        <v>32.027253631526563</v>
      </c>
      <c r="E122" s="209" t="s">
        <v>710</v>
      </c>
      <c r="F122" s="209">
        <v>10180009</v>
      </c>
      <c r="G122" s="255">
        <f>SUM(D141,D142,D143,D144,D145,D146,D147,D192,D193,D194)</f>
        <v>2252.0149693529756</v>
      </c>
      <c r="H122" s="253">
        <v>2320.7815837100561</v>
      </c>
      <c r="I122" s="53">
        <v>1</v>
      </c>
      <c r="J122" s="54">
        <f>Input!AF27</f>
        <v>1800</v>
      </c>
      <c r="K122" s="53">
        <f t="shared" si="23"/>
        <v>1800</v>
      </c>
      <c r="L122" s="197">
        <v>10180007</v>
      </c>
      <c r="M122" s="173">
        <f>K125</f>
        <v>11054.919066271526</v>
      </c>
      <c r="Q122" s="54" t="s">
        <v>704</v>
      </c>
      <c r="R122" s="209">
        <v>10180002</v>
      </c>
      <c r="S122" s="53">
        <f>'Water Use Current M&amp;I'!AR143</f>
        <v>2483.9377073280002</v>
      </c>
    </row>
    <row r="123" spans="1:19" x14ac:dyDescent="0.3">
      <c r="A123" s="54" t="s">
        <v>246</v>
      </c>
      <c r="B123" s="208" t="s">
        <v>704</v>
      </c>
      <c r="C123" s="209">
        <v>10180004</v>
      </c>
      <c r="D123" s="109">
        <f>'Water Use Current M&amp;I'!K146</f>
        <v>9.8375771951136244</v>
      </c>
      <c r="E123" s="209" t="s">
        <v>714</v>
      </c>
      <c r="F123" s="209">
        <v>10180012</v>
      </c>
      <c r="G123" s="255">
        <f>SUM(D156,D157,D201,D202,D203,D204)</f>
        <v>356.88907904359547</v>
      </c>
      <c r="H123" s="253">
        <v>367.35253030500576</v>
      </c>
      <c r="I123" s="53">
        <v>1</v>
      </c>
      <c r="J123" s="54">
        <f>Input!AF28</f>
        <v>367</v>
      </c>
      <c r="K123" s="53">
        <f t="shared" si="23"/>
        <v>367</v>
      </c>
      <c r="L123" s="197">
        <v>10180008</v>
      </c>
      <c r="M123" s="173">
        <f>K126</f>
        <v>1945.0809337284734</v>
      </c>
      <c r="Q123" s="54" t="s">
        <v>704</v>
      </c>
      <c r="R123" s="209">
        <v>10180002</v>
      </c>
      <c r="S123" s="53">
        <f>'Water Use Current M&amp;I'!AR144</f>
        <v>36.209004480000004</v>
      </c>
    </row>
    <row r="124" spans="1:19" x14ac:dyDescent="0.3">
      <c r="A124" s="54" t="s">
        <v>246</v>
      </c>
      <c r="B124" s="208" t="s">
        <v>704</v>
      </c>
      <c r="C124" s="209">
        <v>10180002</v>
      </c>
      <c r="D124" s="109">
        <f>'Water Use Current M&amp;I'!K147</f>
        <v>27.705768316312351</v>
      </c>
      <c r="E124" s="209" t="s">
        <v>712</v>
      </c>
      <c r="F124" s="209">
        <v>10180011</v>
      </c>
      <c r="G124" s="255">
        <f>SUM(D153,D154,D155,D197,D198,D199,D200)</f>
        <v>558.2298704366292</v>
      </c>
      <c r="H124" s="253">
        <v>551.98612696653936</v>
      </c>
      <c r="I124" s="53">
        <v>1</v>
      </c>
      <c r="J124" s="54">
        <f>Input!AF29</f>
        <v>500</v>
      </c>
      <c r="K124" s="53">
        <f t="shared" si="23"/>
        <v>500</v>
      </c>
      <c r="L124" s="197">
        <v>10180009</v>
      </c>
      <c r="M124" s="173">
        <f>K122</f>
        <v>1800</v>
      </c>
      <c r="Q124" s="54" t="s">
        <v>704</v>
      </c>
      <c r="R124" s="209">
        <v>10180004</v>
      </c>
      <c r="S124" s="53">
        <f>'Water Use Current M&amp;I'!AR145</f>
        <v>28.967203584000004</v>
      </c>
    </row>
    <row r="125" spans="1:19" x14ac:dyDescent="0.3">
      <c r="A125" s="54" t="s">
        <v>246</v>
      </c>
      <c r="B125" s="208" t="s">
        <v>704</v>
      </c>
      <c r="C125" s="209">
        <v>10180002</v>
      </c>
      <c r="D125" s="109">
        <f>'Water Use Current M&amp;I'!K148</f>
        <v>78.284864839205838</v>
      </c>
      <c r="E125" s="209" t="s">
        <v>707</v>
      </c>
      <c r="F125" s="209">
        <v>10180007</v>
      </c>
      <c r="G125" s="255">
        <f>SUM(D129,D130,D132,D134,D135,D137,D138,D139,D185,D186,D189)</f>
        <v>7951.304065967106</v>
      </c>
      <c r="H125" s="253">
        <v>10598.026530270583</v>
      </c>
      <c r="I125" s="53">
        <v>0.85037838971319435</v>
      </c>
      <c r="J125" s="54">
        <f>Input!AF30</f>
        <v>13000</v>
      </c>
      <c r="K125" s="53">
        <f t="shared" si="23"/>
        <v>11054.919066271526</v>
      </c>
      <c r="L125" s="197">
        <v>10180010</v>
      </c>
      <c r="M125" s="173">
        <f>K132</f>
        <v>6300</v>
      </c>
      <c r="Q125" s="54" t="s">
        <v>707</v>
      </c>
      <c r="R125" s="209">
        <v>10180007</v>
      </c>
      <c r="S125" s="53">
        <f>'Water Use Current M&amp;I'!AR146</f>
        <v>250.28425512000001</v>
      </c>
    </row>
    <row r="126" spans="1:19" x14ac:dyDescent="0.3">
      <c r="A126" s="54" t="s">
        <v>246</v>
      </c>
      <c r="B126" s="208" t="s">
        <v>704</v>
      </c>
      <c r="C126" s="209">
        <v>10180002</v>
      </c>
      <c r="D126" s="109">
        <f>'Water Use Current M&amp;I'!K149</f>
        <v>277.05768316312344</v>
      </c>
      <c r="E126" s="209" t="s">
        <v>707</v>
      </c>
      <c r="F126" s="209">
        <v>10180008</v>
      </c>
      <c r="G126" s="255">
        <f>SUM(D133,D136,D140,D184,D187,D188,D190,D191)</f>
        <v>1488.9951385943757</v>
      </c>
      <c r="H126" s="253">
        <v>10598.026530270583</v>
      </c>
      <c r="I126" s="53">
        <v>0.14962161028680565</v>
      </c>
      <c r="J126" s="54">
        <f>$J$125</f>
        <v>13000</v>
      </c>
      <c r="K126" s="53">
        <f t="shared" si="23"/>
        <v>1945.0809337284734</v>
      </c>
      <c r="L126" s="197">
        <v>10180011</v>
      </c>
      <c r="M126" s="173">
        <f>K124</f>
        <v>500</v>
      </c>
      <c r="Q126" s="54" t="s">
        <v>707</v>
      </c>
      <c r="R126" s="209">
        <v>10180008</v>
      </c>
      <c r="S126" s="53">
        <f>'Water Use Current M&amp;I'!AR147</f>
        <v>424.37469599999997</v>
      </c>
    </row>
    <row r="127" spans="1:19" x14ac:dyDescent="0.3">
      <c r="A127" s="54" t="s">
        <v>246</v>
      </c>
      <c r="B127" s="208" t="s">
        <v>704</v>
      </c>
      <c r="C127" s="209">
        <v>10180002</v>
      </c>
      <c r="D127" s="109">
        <f>'Water Use Current M&amp;I'!K150</f>
        <v>1247.3136896003818</v>
      </c>
      <c r="E127" s="209" t="s">
        <v>715</v>
      </c>
      <c r="F127" s="209">
        <v>10190007</v>
      </c>
      <c r="G127" s="53">
        <f>SUM(D205,D209)</f>
        <v>43.369156518052328</v>
      </c>
      <c r="H127" s="54">
        <v>12703.316287366275</v>
      </c>
      <c r="I127" s="53">
        <v>3.9507113914757962E-3</v>
      </c>
      <c r="J127" s="54">
        <f>Input!AF31</f>
        <v>13200</v>
      </c>
      <c r="K127" s="53">
        <f t="shared" si="23"/>
        <v>52.149390367480507</v>
      </c>
      <c r="L127" s="197">
        <v>10180012</v>
      </c>
      <c r="M127" s="173">
        <f>K123</f>
        <v>367</v>
      </c>
      <c r="Q127" s="54" t="s">
        <v>707</v>
      </c>
      <c r="R127" s="209">
        <v>10180007</v>
      </c>
      <c r="S127" s="53">
        <f>'Water Use Current M&amp;I'!AR148</f>
        <v>104.88347999999999</v>
      </c>
    </row>
    <row r="128" spans="1:19" x14ac:dyDescent="0.3">
      <c r="A128" s="54" t="s">
        <v>246</v>
      </c>
      <c r="B128" s="208" t="s">
        <v>707</v>
      </c>
      <c r="C128" s="209">
        <v>10180008</v>
      </c>
      <c r="D128" s="109">
        <f>'Water Use Current M&amp;I'!K151</f>
        <v>289.26101277106471</v>
      </c>
      <c r="E128" s="209" t="s">
        <v>715</v>
      </c>
      <c r="F128" s="209">
        <v>10190008</v>
      </c>
      <c r="G128" s="53">
        <f>SUM(D206,D210)</f>
        <v>28.831760286675802</v>
      </c>
      <c r="H128" s="54">
        <v>12703.316287366275</v>
      </c>
      <c r="I128" s="53">
        <v>2.6706601341305665E-3</v>
      </c>
      <c r="J128" s="54">
        <f>$J$127</f>
        <v>13200</v>
      </c>
      <c r="K128" s="53">
        <f t="shared" si="23"/>
        <v>35.252713770523478</v>
      </c>
      <c r="L128" s="197">
        <v>10180013</v>
      </c>
      <c r="M128" s="173">
        <v>0</v>
      </c>
      <c r="Q128" s="54" t="s">
        <v>707</v>
      </c>
      <c r="R128" s="209">
        <v>10180007</v>
      </c>
      <c r="S128" s="53">
        <f>'Water Use Current M&amp;I'!AR149</f>
        <v>0</v>
      </c>
    </row>
    <row r="129" spans="1:19" x14ac:dyDescent="0.3">
      <c r="A129" s="54" t="s">
        <v>246</v>
      </c>
      <c r="B129" s="208" t="s">
        <v>707</v>
      </c>
      <c r="C129" s="209">
        <v>10180007</v>
      </c>
      <c r="D129" s="109">
        <f>'Water Use Current M&amp;I'!K152</f>
        <v>20.894656279153569</v>
      </c>
      <c r="E129" s="209" t="s">
        <v>715</v>
      </c>
      <c r="F129" s="209">
        <v>10190009</v>
      </c>
      <c r="G129" s="255">
        <f>SUM(D158,D159,D161,D164,D165,D166,D167,D168,D169,D170,D207,D211)</f>
        <v>10623.427376868869</v>
      </c>
      <c r="H129" s="54">
        <v>12703.316287366275</v>
      </c>
      <c r="I129" s="53">
        <v>0.86702886989736772</v>
      </c>
      <c r="J129" s="54">
        <f t="shared" ref="J129:J131" si="25">$J$127</f>
        <v>13200</v>
      </c>
      <c r="K129" s="53">
        <f t="shared" si="23"/>
        <v>11444.781082645253</v>
      </c>
      <c r="L129" s="197">
        <v>10190007</v>
      </c>
      <c r="M129" s="173">
        <f>K127</f>
        <v>52.149390367480507</v>
      </c>
      <c r="Q129" s="54" t="s">
        <v>707</v>
      </c>
      <c r="R129" s="209">
        <v>10180007</v>
      </c>
      <c r="S129" s="53">
        <f>'Water Use Current M&amp;I'!AR150</f>
        <v>1210.194</v>
      </c>
    </row>
    <row r="130" spans="1:19" x14ac:dyDescent="0.3">
      <c r="A130" s="54" t="s">
        <v>246</v>
      </c>
      <c r="B130" s="208" t="s">
        <v>707</v>
      </c>
      <c r="C130" s="209">
        <v>10180007</v>
      </c>
      <c r="D130" s="109">
        <f>'Water Use Current M&amp;I'!K153</f>
        <v>6.7402117029527631</v>
      </c>
      <c r="E130" s="209" t="s">
        <v>715</v>
      </c>
      <c r="F130" s="209">
        <v>10190015</v>
      </c>
      <c r="G130" s="255">
        <f>SUM(D160,D162,D208,D212)</f>
        <v>1314.5294189949955</v>
      </c>
      <c r="H130" s="54">
        <v>12703.316287366275</v>
      </c>
      <c r="I130" s="53">
        <v>0.12220939016349941</v>
      </c>
      <c r="J130" s="54">
        <f t="shared" si="25"/>
        <v>13200</v>
      </c>
      <c r="K130" s="53">
        <f t="shared" si="23"/>
        <v>1613.1639501581922</v>
      </c>
      <c r="L130" s="197">
        <v>10190008</v>
      </c>
      <c r="M130" s="173">
        <f>K128</f>
        <v>35.252713770523478</v>
      </c>
      <c r="Q130" s="54" t="s">
        <v>707</v>
      </c>
      <c r="R130" s="209">
        <v>10180007</v>
      </c>
      <c r="S130" s="53">
        <f>'Water Use Current M&amp;I'!AR151</f>
        <v>484.07759999999996</v>
      </c>
    </row>
    <row r="131" spans="1:19" x14ac:dyDescent="0.3">
      <c r="A131" s="54" t="s">
        <v>246</v>
      </c>
      <c r="B131" s="208" t="s">
        <v>707</v>
      </c>
      <c r="C131" s="209">
        <v>10180008</v>
      </c>
      <c r="D131" s="109">
        <f>'Water Use Current M&amp;I'!K154</f>
        <v>14.021521864934037</v>
      </c>
      <c r="E131" s="209" t="s">
        <v>715</v>
      </c>
      <c r="F131" s="209">
        <v>10190016</v>
      </c>
      <c r="G131" s="255">
        <f>SUM(D163,D213)</f>
        <v>48.828114227828664</v>
      </c>
      <c r="H131" s="54">
        <v>12703.316287366275</v>
      </c>
      <c r="I131" s="53">
        <v>4.1403684135265222E-3</v>
      </c>
      <c r="J131" s="54">
        <f t="shared" si="25"/>
        <v>13200</v>
      </c>
      <c r="K131" s="53">
        <f t="shared" si="23"/>
        <v>54.652863058550096</v>
      </c>
      <c r="L131" s="197">
        <v>10190009</v>
      </c>
      <c r="M131" s="173">
        <f>K129</f>
        <v>11444.781082645253</v>
      </c>
      <c r="Q131" s="54" t="s">
        <v>707</v>
      </c>
      <c r="R131" s="209">
        <v>10180007</v>
      </c>
      <c r="S131" s="53">
        <f>'Water Use Current M&amp;I'!AR152</f>
        <v>484.07759999999996</v>
      </c>
    </row>
    <row r="132" spans="1:19" ht="15" thickBot="1" x14ac:dyDescent="0.35">
      <c r="A132" s="54" t="s">
        <v>246</v>
      </c>
      <c r="B132" s="208" t="s">
        <v>707</v>
      </c>
      <c r="C132" s="209">
        <v>10180007</v>
      </c>
      <c r="D132" s="109">
        <f>'Water Use Current M&amp;I'!K155</f>
        <v>329.2563592946837</v>
      </c>
      <c r="E132" s="51" t="s">
        <v>711</v>
      </c>
      <c r="F132" s="51">
        <v>10180010</v>
      </c>
      <c r="G132" s="256">
        <f>SUM(D148,D149,D150,D151,D152,D195,D196)</f>
        <v>2649.6732384982579</v>
      </c>
      <c r="H132" s="254">
        <v>2820.8057717227493</v>
      </c>
      <c r="I132" s="95">
        <v>1</v>
      </c>
      <c r="J132" s="52">
        <f>Input!AF32</f>
        <v>6300</v>
      </c>
      <c r="K132" s="95">
        <f t="shared" si="23"/>
        <v>6300</v>
      </c>
      <c r="L132" s="197">
        <v>10190015</v>
      </c>
      <c r="M132" s="173">
        <f>K130</f>
        <v>1613.1639501581922</v>
      </c>
      <c r="Q132" s="54" t="s">
        <v>707</v>
      </c>
      <c r="R132" s="209">
        <v>10180007</v>
      </c>
      <c r="S132" s="53">
        <f>'Water Use Current M&amp;I'!AR153</f>
        <v>443.73779999999999</v>
      </c>
    </row>
    <row r="133" spans="1:19" ht="15" thickTop="1" x14ac:dyDescent="0.3">
      <c r="A133" s="54" t="s">
        <v>246</v>
      </c>
      <c r="B133" s="208" t="s">
        <v>707</v>
      </c>
      <c r="C133" s="209">
        <v>10180008</v>
      </c>
      <c r="D133" s="255">
        <f>'Water Use Current M&amp;I'!K156</f>
        <v>57.032987680997863</v>
      </c>
      <c r="E133" s="116"/>
      <c r="F133" s="116"/>
      <c r="G133" s="116"/>
      <c r="H133" s="116"/>
      <c r="I133" s="116"/>
      <c r="J133" s="116"/>
      <c r="K133" s="116"/>
      <c r="L133" s="251">
        <v>10190016</v>
      </c>
      <c r="M133" s="173">
        <f>K131</f>
        <v>54.652863058550096</v>
      </c>
      <c r="Q133" s="54" t="s">
        <v>707</v>
      </c>
      <c r="R133" s="209">
        <v>10180007</v>
      </c>
      <c r="S133" s="53">
        <f>'Water Use Current M&amp;I'!AR154</f>
        <v>282.37860000000001</v>
      </c>
    </row>
    <row r="134" spans="1:19" x14ac:dyDescent="0.3">
      <c r="A134" s="54" t="s">
        <v>246</v>
      </c>
      <c r="B134" s="208" t="s">
        <v>707</v>
      </c>
      <c r="C134" s="209">
        <v>10180007</v>
      </c>
      <c r="D134" s="255">
        <f>'Water Use Current M&amp;I'!K157</f>
        <v>16.850529257381911</v>
      </c>
      <c r="E134" s="116"/>
      <c r="F134" s="116"/>
      <c r="G134" s="116"/>
      <c r="L134" s="251">
        <v>10190017</v>
      </c>
      <c r="M134" s="173">
        <v>0</v>
      </c>
      <c r="Q134" s="54" t="s">
        <v>707</v>
      </c>
      <c r="R134" s="209">
        <v>10180007</v>
      </c>
      <c r="S134" s="53">
        <f>'Water Use Current M&amp;I'!AR155</f>
        <v>282.37860000000001</v>
      </c>
    </row>
    <row r="135" spans="1:19" x14ac:dyDescent="0.3">
      <c r="A135" s="54" t="s">
        <v>246</v>
      </c>
      <c r="B135" s="208" t="s">
        <v>707</v>
      </c>
      <c r="C135" s="209">
        <v>10180007</v>
      </c>
      <c r="D135" s="255">
        <f>'Water Use Current M&amp;I'!K158</f>
        <v>41.961694963807432</v>
      </c>
      <c r="E135" s="116"/>
      <c r="F135" s="116"/>
      <c r="G135" s="116"/>
      <c r="Q135" s="54" t="s">
        <v>707</v>
      </c>
      <c r="R135" s="209">
        <v>10180008</v>
      </c>
      <c r="S135" s="53">
        <f>'Water Use Current M&amp;I'!AR156</f>
        <v>282.37860000000001</v>
      </c>
    </row>
    <row r="136" spans="1:19" x14ac:dyDescent="0.3">
      <c r="A136" s="54" t="s">
        <v>246</v>
      </c>
      <c r="B136" s="208" t="s">
        <v>707</v>
      </c>
      <c r="C136" s="209">
        <v>10180008</v>
      </c>
      <c r="D136" s="255">
        <f>'Water Use Current M&amp;I'!K159</f>
        <v>13.484527410532305</v>
      </c>
      <c r="E136" s="116"/>
      <c r="F136" s="116"/>
      <c r="G136" s="116"/>
      <c r="Q136" s="54" t="s">
        <v>707</v>
      </c>
      <c r="R136" s="209">
        <v>10180008</v>
      </c>
      <c r="S136" s="53">
        <f>'Water Use Current M&amp;I'!AR157</f>
        <v>242.03879999999998</v>
      </c>
    </row>
    <row r="137" spans="1:19" x14ac:dyDescent="0.3">
      <c r="A137" s="54" t="s">
        <v>246</v>
      </c>
      <c r="B137" s="208" t="s">
        <v>707</v>
      </c>
      <c r="C137" s="209">
        <v>10180007</v>
      </c>
      <c r="D137" s="255">
        <f>'Water Use Current M&amp;I'!K160</f>
        <v>40.441270217716578</v>
      </c>
      <c r="E137" s="116"/>
      <c r="F137" s="116"/>
      <c r="G137" s="116"/>
      <c r="Q137" s="54" t="s">
        <v>707</v>
      </c>
      <c r="R137" s="209">
        <v>10180007</v>
      </c>
      <c r="S137" s="53">
        <f>'Water Use Current M&amp;I'!AR158</f>
        <v>195.244632</v>
      </c>
    </row>
    <row r="138" spans="1:19" x14ac:dyDescent="0.3">
      <c r="A138" s="54" t="s">
        <v>246</v>
      </c>
      <c r="B138" s="208" t="s">
        <v>707</v>
      </c>
      <c r="C138" s="209">
        <v>10180007</v>
      </c>
      <c r="D138" s="255">
        <f>'Water Use Current M&amp;I'!K161</f>
        <v>208.76761911800594</v>
      </c>
      <c r="E138" s="116"/>
      <c r="F138" s="116"/>
      <c r="G138" s="116"/>
      <c r="Q138" s="54" t="s">
        <v>707</v>
      </c>
      <c r="R138" s="209">
        <v>10180007</v>
      </c>
      <c r="S138" s="53">
        <f>'Water Use Current M&amp;I'!AR159</f>
        <v>183.949488</v>
      </c>
    </row>
    <row r="139" spans="1:19" x14ac:dyDescent="0.3">
      <c r="A139" s="54" t="s">
        <v>246</v>
      </c>
      <c r="B139" s="208" t="s">
        <v>707</v>
      </c>
      <c r="C139" s="209">
        <v>10180007</v>
      </c>
      <c r="D139" s="255">
        <f>'Water Use Current M&amp;I'!K162</f>
        <v>6143.7327911870334</v>
      </c>
      <c r="E139" s="116"/>
      <c r="F139" s="116"/>
      <c r="G139" s="116"/>
      <c r="Q139" s="54" t="s">
        <v>707</v>
      </c>
      <c r="R139" s="209">
        <v>10180007</v>
      </c>
      <c r="S139" s="53">
        <f>'Water Use Current M&amp;I'!AR160</f>
        <v>180.72230400000001</v>
      </c>
    </row>
    <row r="140" spans="1:19" x14ac:dyDescent="0.3">
      <c r="A140" s="54" t="s">
        <v>246</v>
      </c>
      <c r="B140" s="208" t="s">
        <v>707</v>
      </c>
      <c r="C140" s="209">
        <v>10180008</v>
      </c>
      <c r="D140" s="255">
        <f>'Water Use Current M&amp;I'!K163</f>
        <v>888.47820792533184</v>
      </c>
      <c r="E140" s="116"/>
      <c r="F140" s="116"/>
      <c r="G140" s="116"/>
      <c r="Q140" s="54" t="s">
        <v>707</v>
      </c>
      <c r="R140" s="209">
        <v>10180007</v>
      </c>
      <c r="S140" s="53">
        <f>'Water Use Current M&amp;I'!AR161</f>
        <v>164.58638400000001</v>
      </c>
    </row>
    <row r="141" spans="1:19" x14ac:dyDescent="0.3">
      <c r="A141" s="54" t="s">
        <v>246</v>
      </c>
      <c r="B141" s="208" t="s">
        <v>710</v>
      </c>
      <c r="C141" s="209">
        <v>10180009</v>
      </c>
      <c r="D141" s="255">
        <f>'Water Use Current M&amp;I'!K164</f>
        <v>170.78998896123485</v>
      </c>
      <c r="E141" s="116"/>
      <c r="F141" s="116"/>
      <c r="G141" s="116"/>
      <c r="Q141" s="54" t="s">
        <v>707</v>
      </c>
      <c r="R141" s="209">
        <v>10180008</v>
      </c>
      <c r="S141" s="53">
        <f>'Water Use Current M&amp;I'!AR162</f>
        <v>164.58638400000001</v>
      </c>
    </row>
    <row r="142" spans="1:19" x14ac:dyDescent="0.3">
      <c r="A142" s="54" t="s">
        <v>246</v>
      </c>
      <c r="B142" s="208" t="s">
        <v>710</v>
      </c>
      <c r="C142" s="209">
        <v>10180009</v>
      </c>
      <c r="D142" s="255">
        <f>'Water Use Current M&amp;I'!K165</f>
        <v>1362.6246583790203</v>
      </c>
      <c r="E142" s="116"/>
      <c r="F142" s="116"/>
      <c r="G142" s="116"/>
      <c r="Q142" s="54" t="s">
        <v>707</v>
      </c>
      <c r="R142" s="209">
        <v>10180007</v>
      </c>
      <c r="S142" s="53">
        <f>'Water Use Current M&amp;I'!AR163</f>
        <v>960.08723999999995</v>
      </c>
    </row>
    <row r="143" spans="1:19" x14ac:dyDescent="0.3">
      <c r="A143" s="54" t="s">
        <v>246</v>
      </c>
      <c r="B143" s="208" t="s">
        <v>710</v>
      </c>
      <c r="C143" s="209">
        <v>10180009</v>
      </c>
      <c r="D143" s="255">
        <f>'Water Use Current M&amp;I'!K166</f>
        <v>144.49017828786009</v>
      </c>
      <c r="E143" s="116"/>
      <c r="F143" s="116"/>
      <c r="G143" s="116"/>
      <c r="Q143" s="54" t="s">
        <v>707</v>
      </c>
      <c r="R143" s="209">
        <v>10180007</v>
      </c>
      <c r="S143" s="53">
        <f>'Water Use Current M&amp;I'!AR164</f>
        <v>225.90287999999998</v>
      </c>
    </row>
    <row r="144" spans="1:19" x14ac:dyDescent="0.3">
      <c r="A144" s="54" t="s">
        <v>246</v>
      </c>
      <c r="B144" s="208" t="s">
        <v>710</v>
      </c>
      <c r="C144" s="209">
        <v>10180009</v>
      </c>
      <c r="D144" s="255">
        <f>'Water Use Current M&amp;I'!K167</f>
        <v>9.7866474404764379</v>
      </c>
      <c r="E144" s="116"/>
      <c r="F144" s="116"/>
      <c r="G144" s="116"/>
      <c r="Q144" s="54" t="s">
        <v>707</v>
      </c>
      <c r="R144" s="209">
        <v>10180007</v>
      </c>
      <c r="S144" s="53">
        <f>'Water Use Current M&amp;I'!AR165</f>
        <v>156.51842399999998</v>
      </c>
    </row>
    <row r="145" spans="1:19" x14ac:dyDescent="0.3">
      <c r="A145" s="54" t="s">
        <v>246</v>
      </c>
      <c r="B145" s="208" t="s">
        <v>710</v>
      </c>
      <c r="C145" s="209">
        <v>10180009</v>
      </c>
      <c r="D145" s="255">
        <f>'Water Use Current M&amp;I'!K168</f>
        <v>81.61890750358404</v>
      </c>
      <c r="E145" s="116"/>
      <c r="F145" s="116"/>
      <c r="G145" s="116"/>
      <c r="Q145" s="54" t="s">
        <v>707</v>
      </c>
      <c r="R145" s="209">
        <v>10180007</v>
      </c>
      <c r="S145" s="53">
        <f>'Water Use Current M&amp;I'!AR166</f>
        <v>12876.464159999998</v>
      </c>
    </row>
    <row r="146" spans="1:19" x14ac:dyDescent="0.3">
      <c r="A146" s="54" t="s">
        <v>246</v>
      </c>
      <c r="B146" s="208" t="s">
        <v>710</v>
      </c>
      <c r="C146" s="209">
        <v>10180009</v>
      </c>
      <c r="D146" s="255">
        <f>'Water Use Current M&amp;I'!K169</f>
        <v>13.048863253968584</v>
      </c>
      <c r="E146" s="116"/>
      <c r="F146" s="116"/>
      <c r="G146" s="116"/>
      <c r="Q146" s="54" t="s">
        <v>707</v>
      </c>
      <c r="R146" s="209">
        <v>10180008</v>
      </c>
      <c r="S146" s="53">
        <f>'Water Use Current M&amp;I'!AR167</f>
        <v>16.135919999999999</v>
      </c>
    </row>
    <row r="147" spans="1:19" x14ac:dyDescent="0.3">
      <c r="A147" s="54" t="s">
        <v>246</v>
      </c>
      <c r="B147" s="208" t="s">
        <v>710</v>
      </c>
      <c r="C147" s="209">
        <v>10180009</v>
      </c>
      <c r="D147" s="255">
        <f>'Water Use Current M&amp;I'!K170</f>
        <v>6.0024770968255492</v>
      </c>
      <c r="E147" s="116"/>
      <c r="F147" s="116"/>
      <c r="G147" s="116"/>
      <c r="Q147" s="54" t="s">
        <v>707</v>
      </c>
      <c r="R147" s="209">
        <v>10180007</v>
      </c>
      <c r="S147" s="53">
        <f>'Water Use Current M&amp;I'!AR168</f>
        <v>1452.2328</v>
      </c>
    </row>
    <row r="148" spans="1:19" x14ac:dyDescent="0.3">
      <c r="A148" s="54" t="s">
        <v>246</v>
      </c>
      <c r="B148" s="208" t="s">
        <v>711</v>
      </c>
      <c r="C148" s="209">
        <v>10180010</v>
      </c>
      <c r="D148" s="255">
        <f>'Water Use Current M&amp;I'!K171</f>
        <v>49.539074757106363</v>
      </c>
      <c r="E148" s="116"/>
      <c r="F148" s="116"/>
      <c r="G148" s="116"/>
      <c r="Q148" s="54" t="s">
        <v>707</v>
      </c>
      <c r="R148" s="209">
        <v>10180007</v>
      </c>
      <c r="S148" s="53">
        <f>'Water Use Current M&amp;I'!AR169</f>
        <v>1177.9221599999998</v>
      </c>
    </row>
    <row r="149" spans="1:19" x14ac:dyDescent="0.3">
      <c r="A149" s="54" t="s">
        <v>246</v>
      </c>
      <c r="B149" s="208" t="s">
        <v>711</v>
      </c>
      <c r="C149" s="209">
        <v>10180010</v>
      </c>
      <c r="D149" s="255">
        <f>'Water Use Current M&amp;I'!K172</f>
        <v>73.978351637278848</v>
      </c>
      <c r="E149" s="116"/>
      <c r="F149" s="116"/>
      <c r="G149" s="116"/>
      <c r="Q149" s="54" t="s">
        <v>707</v>
      </c>
      <c r="R149" s="209">
        <v>10180007</v>
      </c>
      <c r="S149" s="53">
        <f>'Water Use Current M&amp;I'!AR170</f>
        <v>322.71839999999997</v>
      </c>
    </row>
    <row r="150" spans="1:19" x14ac:dyDescent="0.3">
      <c r="A150" s="54" t="s">
        <v>246</v>
      </c>
      <c r="B150" s="208" t="s">
        <v>711</v>
      </c>
      <c r="C150" s="209">
        <v>10180010</v>
      </c>
      <c r="D150" s="255">
        <f>'Water Use Current M&amp;I'!K173</f>
        <v>9.9370415441983262</v>
      </c>
      <c r="E150" s="116"/>
      <c r="F150" s="116"/>
      <c r="G150" s="116"/>
      <c r="Q150" s="54" t="s">
        <v>707</v>
      </c>
      <c r="R150" s="209">
        <v>10180007</v>
      </c>
      <c r="S150" s="53">
        <f>'Water Use Current M&amp;I'!AR171</f>
        <v>362.09004479999999</v>
      </c>
    </row>
    <row r="151" spans="1:19" x14ac:dyDescent="0.3">
      <c r="A151" s="54" t="s">
        <v>246</v>
      </c>
      <c r="B151" s="208" t="s">
        <v>711</v>
      </c>
      <c r="C151" s="209">
        <v>10180010</v>
      </c>
      <c r="D151" s="255">
        <f>'Water Use Current M&amp;I'!K174</f>
        <v>6.6052099676141811</v>
      </c>
      <c r="E151" s="116"/>
      <c r="F151" s="116"/>
      <c r="G151" s="116"/>
      <c r="Q151" s="54" t="s">
        <v>707</v>
      </c>
      <c r="R151" s="209">
        <v>10180008</v>
      </c>
      <c r="S151" s="53">
        <f>'Water Use Current M&amp;I'!AR172</f>
        <v>2433.2451010559998</v>
      </c>
    </row>
    <row r="152" spans="1:19" x14ac:dyDescent="0.3">
      <c r="A152" s="54" t="s">
        <v>246</v>
      </c>
      <c r="B152" s="208" t="s">
        <v>711</v>
      </c>
      <c r="C152" s="209">
        <v>10180010</v>
      </c>
      <c r="D152" s="255">
        <f>'Water Use Current M&amp;I'!K175</f>
        <v>1860.9585604981257</v>
      </c>
      <c r="E152" s="116"/>
      <c r="F152" s="116"/>
      <c r="G152" s="116"/>
      <c r="Q152" s="54" t="s">
        <v>707</v>
      </c>
      <c r="R152" s="209">
        <v>10180007</v>
      </c>
      <c r="S152" s="53">
        <f>'Water Use Current M&amp;I'!AR173</f>
        <v>586.58587257599993</v>
      </c>
    </row>
    <row r="153" spans="1:19" x14ac:dyDescent="0.3">
      <c r="A153" s="54" t="s">
        <v>246</v>
      </c>
      <c r="B153" s="208" t="s">
        <v>712</v>
      </c>
      <c r="C153" s="209">
        <v>10180011</v>
      </c>
      <c r="D153" s="255">
        <f>'Water Use Current M&amp;I'!K176</f>
        <v>9.3959267573200851</v>
      </c>
      <c r="E153" s="116"/>
      <c r="F153" s="116"/>
      <c r="G153" s="116"/>
      <c r="Q153" s="54" t="s">
        <v>707</v>
      </c>
      <c r="R153" s="209">
        <v>10180007</v>
      </c>
      <c r="S153" s="53">
        <f>'Water Use Current M&amp;I'!AR174</f>
        <v>50.692606271999999</v>
      </c>
    </row>
    <row r="154" spans="1:19" x14ac:dyDescent="0.3">
      <c r="A154" s="54" t="s">
        <v>246</v>
      </c>
      <c r="B154" s="208" t="s">
        <v>712</v>
      </c>
      <c r="C154" s="209">
        <v>10180011</v>
      </c>
      <c r="D154" s="255">
        <f>'Water Use Current M&amp;I'!K177</f>
        <v>24.53647722893114</v>
      </c>
      <c r="E154" s="116"/>
      <c r="F154" s="116"/>
      <c r="G154" s="116"/>
      <c r="Q154" s="54" t="s">
        <v>707</v>
      </c>
      <c r="R154" s="209">
        <v>10180008</v>
      </c>
      <c r="S154" s="53">
        <f>'Water Use Current M&amp;I'!AR175</f>
        <v>36.209004480000004</v>
      </c>
    </row>
    <row r="155" spans="1:19" x14ac:dyDescent="0.3">
      <c r="A155" s="54" t="s">
        <v>246</v>
      </c>
      <c r="B155" s="208" t="s">
        <v>712</v>
      </c>
      <c r="C155" s="209">
        <v>10180011</v>
      </c>
      <c r="D155" s="255">
        <f>'Water Use Current M&amp;I'!K178</f>
        <v>21.410207929492032</v>
      </c>
      <c r="E155" s="116"/>
      <c r="F155" s="116"/>
      <c r="G155" s="116"/>
      <c r="Q155" s="54" t="s">
        <v>707</v>
      </c>
      <c r="R155" s="209">
        <v>10180008</v>
      </c>
      <c r="S155" s="53">
        <f>'Water Use Current M&amp;I'!AR176</f>
        <v>3.1863923942399994</v>
      </c>
    </row>
    <row r="156" spans="1:19" x14ac:dyDescent="0.3">
      <c r="A156" s="54" t="s">
        <v>246</v>
      </c>
      <c r="B156" s="208" t="s">
        <v>714</v>
      </c>
      <c r="C156" s="209">
        <v>10180012</v>
      </c>
      <c r="D156" s="255">
        <f>'Water Use Current M&amp;I'!K179</f>
        <v>42.502894705565417</v>
      </c>
      <c r="E156" s="116"/>
      <c r="F156" s="116"/>
      <c r="G156" s="116"/>
      <c r="Q156" s="54" t="s">
        <v>707</v>
      </c>
      <c r="R156" s="209">
        <v>10180008</v>
      </c>
      <c r="S156" s="53">
        <f>'Water Use Current M&amp;I'!AR177</f>
        <v>4656.4779761279997</v>
      </c>
    </row>
    <row r="157" spans="1:19" x14ac:dyDescent="0.3">
      <c r="A157" s="54" t="s">
        <v>246</v>
      </c>
      <c r="B157" s="208" t="s">
        <v>714</v>
      </c>
      <c r="C157" s="209">
        <v>10180012</v>
      </c>
      <c r="D157" s="255">
        <f>'Water Use Current M&amp;I'!K180</f>
        <v>19.319497593438829</v>
      </c>
      <c r="E157" s="116"/>
      <c r="F157" s="116"/>
      <c r="G157" s="116"/>
      <c r="Q157" s="54" t="s">
        <v>710</v>
      </c>
      <c r="R157" s="209">
        <v>10180009</v>
      </c>
      <c r="S157" s="53">
        <f>'Water Use Current M&amp;I'!AR178</f>
        <v>2100</v>
      </c>
    </row>
    <row r="158" spans="1:19" x14ac:dyDescent="0.3">
      <c r="A158" s="54" t="s">
        <v>246</v>
      </c>
      <c r="B158" s="208" t="s">
        <v>715</v>
      </c>
      <c r="C158" s="209">
        <v>10190009</v>
      </c>
      <c r="D158" s="255">
        <f>'Water Use Current M&amp;I'!K181</f>
        <v>20.04039862796154</v>
      </c>
      <c r="E158" s="116"/>
      <c r="F158" s="116"/>
      <c r="G158" s="116"/>
      <c r="Q158" s="54" t="s">
        <v>711</v>
      </c>
      <c r="R158" s="209">
        <v>10180010</v>
      </c>
      <c r="S158" s="53">
        <f>'Water Use Current M&amp;I'!AR179</f>
        <v>3000</v>
      </c>
    </row>
    <row r="159" spans="1:19" x14ac:dyDescent="0.3">
      <c r="A159" s="54" t="s">
        <v>246</v>
      </c>
      <c r="B159" s="208" t="s">
        <v>715</v>
      </c>
      <c r="C159" s="209">
        <v>10190009</v>
      </c>
      <c r="D159" s="255">
        <f>'Water Use Current M&amp;I'!K182</f>
        <v>6.5639566520569659</v>
      </c>
      <c r="E159" s="116"/>
      <c r="F159" s="116"/>
      <c r="G159" s="116"/>
      <c r="Q159" s="54" t="s">
        <v>712</v>
      </c>
      <c r="R159" s="209">
        <v>10180011</v>
      </c>
      <c r="S159" s="53">
        <f>'Water Use Current M&amp;I'!AR180</f>
        <v>1000</v>
      </c>
    </row>
    <row r="160" spans="1:19" x14ac:dyDescent="0.3">
      <c r="A160" s="54" t="s">
        <v>246</v>
      </c>
      <c r="B160" s="208" t="s">
        <v>715</v>
      </c>
      <c r="C160" s="209">
        <v>10190015</v>
      </c>
      <c r="D160" s="255">
        <f>'Water Use Current M&amp;I'!K183</f>
        <v>190.73128663950797</v>
      </c>
      <c r="E160" s="116"/>
      <c r="F160" s="116"/>
      <c r="G160" s="116"/>
      <c r="Q160" s="54" t="s">
        <v>714</v>
      </c>
      <c r="R160" s="209">
        <v>10180012</v>
      </c>
      <c r="S160" s="53">
        <f>'Water Use Current M&amp;I'!AR181</f>
        <v>7500</v>
      </c>
    </row>
    <row r="161" spans="1:19" x14ac:dyDescent="0.3">
      <c r="A161" s="54" t="s">
        <v>246</v>
      </c>
      <c r="B161" s="208" t="s">
        <v>715</v>
      </c>
      <c r="C161" s="209">
        <v>10190009</v>
      </c>
      <c r="D161" s="255">
        <f>'Water Use Current M&amp;I'!K184</f>
        <v>9.189539312879754</v>
      </c>
      <c r="E161" s="116"/>
      <c r="F161" s="116"/>
      <c r="G161" s="116"/>
      <c r="Q161" s="54" t="s">
        <v>715</v>
      </c>
      <c r="R161" s="209">
        <v>10190009</v>
      </c>
      <c r="S161" s="53">
        <f>'Water Use Current M&amp;I'!AR182</f>
        <v>0</v>
      </c>
    </row>
    <row r="162" spans="1:19" x14ac:dyDescent="0.3">
      <c r="A162" s="54" t="s">
        <v>246</v>
      </c>
      <c r="B162" s="208" t="s">
        <v>715</v>
      </c>
      <c r="C162" s="209">
        <v>10190015</v>
      </c>
      <c r="D162" s="255">
        <f>'Water Use Current M&amp;I'!K185</f>
        <v>27.790855295262222</v>
      </c>
      <c r="E162" s="116"/>
      <c r="F162" s="116"/>
      <c r="G162" s="116"/>
      <c r="Q162" s="54" t="s">
        <v>715</v>
      </c>
      <c r="R162" s="209">
        <v>10190015</v>
      </c>
      <c r="S162" s="53">
        <f>'Water Use Current M&amp;I'!AR183</f>
        <v>158.13201599999999</v>
      </c>
    </row>
    <row r="163" spans="1:19" x14ac:dyDescent="0.3">
      <c r="A163" s="54" t="s">
        <v>246</v>
      </c>
      <c r="B163" s="208" t="s">
        <v>715</v>
      </c>
      <c r="C163" s="209">
        <v>10190016</v>
      </c>
      <c r="D163" s="255">
        <f>'Water Use Current M&amp;I'!K186</f>
        <v>9.0527108614930292</v>
      </c>
      <c r="E163" s="116"/>
      <c r="F163" s="116"/>
      <c r="G163" s="116"/>
      <c r="Q163" s="54" t="s">
        <v>715</v>
      </c>
      <c r="R163" s="209">
        <v>10190009</v>
      </c>
      <c r="S163" s="53">
        <f>'Water Use Current M&amp;I'!AR184</f>
        <v>112.95143999999999</v>
      </c>
    </row>
    <row r="164" spans="1:19" x14ac:dyDescent="0.3">
      <c r="A164" s="54" t="s">
        <v>246</v>
      </c>
      <c r="B164" s="208" t="s">
        <v>715</v>
      </c>
      <c r="C164" s="209">
        <v>10190009</v>
      </c>
      <c r="D164" s="255">
        <f>'Water Use Current M&amp;I'!K187</f>
        <v>7.8767479824683599</v>
      </c>
      <c r="E164" s="116"/>
      <c r="F164" s="116"/>
      <c r="G164" s="116"/>
      <c r="Q164" s="54" t="s">
        <v>715</v>
      </c>
      <c r="R164" s="209">
        <v>10190009</v>
      </c>
      <c r="S164" s="53">
        <f>'Water Use Current M&amp;I'!AR185</f>
        <v>2033.12592</v>
      </c>
    </row>
    <row r="165" spans="1:19" x14ac:dyDescent="0.3">
      <c r="A165" s="54" t="s">
        <v>246</v>
      </c>
      <c r="B165" s="208" t="s">
        <v>715</v>
      </c>
      <c r="C165" s="209">
        <v>10190009</v>
      </c>
      <c r="D165" s="255">
        <f>'Water Use Current M&amp;I'!K188</f>
        <v>9.058260179838614</v>
      </c>
      <c r="E165" s="116"/>
      <c r="F165" s="116"/>
      <c r="G165" s="116"/>
      <c r="Q165" s="54" t="s">
        <v>715</v>
      </c>
      <c r="R165" s="209">
        <v>10190015</v>
      </c>
      <c r="S165" s="53">
        <f>'Water Use Current M&amp;I'!AR186</f>
        <v>1492.5726</v>
      </c>
    </row>
    <row r="166" spans="1:19" x14ac:dyDescent="0.3">
      <c r="A166" s="54" t="s">
        <v>246</v>
      </c>
      <c r="B166" s="208" t="s">
        <v>715</v>
      </c>
      <c r="C166" s="209">
        <v>10190009</v>
      </c>
      <c r="D166" s="255">
        <f>'Water Use Current M&amp;I'!K189</f>
        <v>15.75349596493672</v>
      </c>
      <c r="E166" s="116"/>
      <c r="F166" s="116"/>
      <c r="G166" s="116"/>
      <c r="Q166" s="54" t="s">
        <v>715</v>
      </c>
      <c r="R166" s="209">
        <v>10190009</v>
      </c>
      <c r="S166" s="53">
        <f>'Water Use Current M&amp;I'!AR187</f>
        <v>322.71839999999997</v>
      </c>
    </row>
    <row r="167" spans="1:19" x14ac:dyDescent="0.3">
      <c r="A167" s="54" t="s">
        <v>246</v>
      </c>
      <c r="B167" s="208" t="s">
        <v>715</v>
      </c>
      <c r="C167" s="209">
        <v>10190009</v>
      </c>
      <c r="D167" s="255">
        <f>'Water Use Current M&amp;I'!K190</f>
        <v>78.767479824683591</v>
      </c>
      <c r="E167" s="116"/>
      <c r="F167" s="116"/>
      <c r="G167" s="116"/>
      <c r="Q167" s="54" t="s">
        <v>715</v>
      </c>
      <c r="R167" s="209">
        <v>10190008</v>
      </c>
      <c r="S167" s="53">
        <f>'Water Use Current M&amp;I'!AR188</f>
        <v>477.49414464</v>
      </c>
    </row>
    <row r="168" spans="1:19" x14ac:dyDescent="0.3">
      <c r="A168" s="54" t="s">
        <v>246</v>
      </c>
      <c r="B168" s="208" t="s">
        <v>715</v>
      </c>
      <c r="C168" s="209">
        <v>10190009</v>
      </c>
      <c r="D168" s="255">
        <f>'Water Use Current M&amp;I'!K191</f>
        <v>26.255826608227864</v>
      </c>
      <c r="E168" s="116"/>
      <c r="F168" s="116"/>
      <c r="G168" s="116"/>
      <c r="Q168" s="54" t="s">
        <v>715</v>
      </c>
      <c r="R168" s="209">
        <v>10190009</v>
      </c>
      <c r="S168" s="53">
        <f>'Water Use Current M&amp;I'!AR189</f>
        <v>238.74707232</v>
      </c>
    </row>
    <row r="169" spans="1:19" x14ac:dyDescent="0.3">
      <c r="A169" s="54" t="s">
        <v>246</v>
      </c>
      <c r="B169" s="208" t="s">
        <v>715</v>
      </c>
      <c r="C169" s="209">
        <v>10190009</v>
      </c>
      <c r="D169" s="255">
        <f>'Water Use Current M&amp;I'!K192</f>
        <v>11.81512197370254</v>
      </c>
      <c r="E169" s="116"/>
      <c r="F169" s="116"/>
      <c r="G169" s="116"/>
      <c r="Q169" s="54" t="s">
        <v>715</v>
      </c>
      <c r="R169" s="209">
        <v>10190009</v>
      </c>
      <c r="S169" s="53">
        <f>'Water Use Current M&amp;I'!AR190</f>
        <v>218.85148295999997</v>
      </c>
    </row>
    <row r="170" spans="1:19" x14ac:dyDescent="0.3">
      <c r="A170" s="54" t="s">
        <v>246</v>
      </c>
      <c r="B170" s="208" t="s">
        <v>715</v>
      </c>
      <c r="C170" s="209">
        <v>10190009</v>
      </c>
      <c r="D170" s="255">
        <f>'Water Use Current M&amp;I'!K193</f>
        <v>9892.4054676575342</v>
      </c>
      <c r="E170" s="116"/>
      <c r="F170" s="116"/>
      <c r="G170" s="116"/>
      <c r="Q170" s="54" t="s">
        <v>715</v>
      </c>
      <c r="R170" s="209">
        <v>10190009</v>
      </c>
      <c r="S170" s="53">
        <f>'Water Use Current M&amp;I'!AR191</f>
        <v>159.16471487999999</v>
      </c>
    </row>
    <row r="171" spans="1:19" x14ac:dyDescent="0.3">
      <c r="A171" s="54" t="s">
        <v>1019</v>
      </c>
      <c r="B171" s="208" t="s">
        <v>704</v>
      </c>
      <c r="C171" s="209">
        <v>10180002</v>
      </c>
      <c r="D171" s="53">
        <f>'Water Use Current M&amp;I'!AG64</f>
        <v>65.584214388166416</v>
      </c>
      <c r="E171" s="116"/>
      <c r="F171" s="116"/>
      <c r="G171" s="116"/>
      <c r="Q171" s="54" t="s">
        <v>715</v>
      </c>
      <c r="R171" s="209">
        <v>10190009</v>
      </c>
      <c r="S171" s="53">
        <f>'Water Use Current M&amp;I'!AR192</f>
        <v>159.16471487999999</v>
      </c>
    </row>
    <row r="172" spans="1:19" x14ac:dyDescent="0.3">
      <c r="A172" s="54" t="s">
        <v>1019</v>
      </c>
      <c r="B172" s="208" t="s">
        <v>704</v>
      </c>
      <c r="C172" s="209">
        <v>10180004</v>
      </c>
      <c r="D172" s="53">
        <f>'Water Use Current M&amp;I'!AG65</f>
        <v>11.391362752098857</v>
      </c>
      <c r="E172" s="116"/>
      <c r="F172" s="116"/>
      <c r="G172" s="116"/>
      <c r="Q172" s="54" t="s">
        <v>715</v>
      </c>
      <c r="R172" s="209">
        <v>10190008</v>
      </c>
      <c r="S172" s="53">
        <f>'Water Use Current M&amp;I'!AR193</f>
        <v>159.16471487999999</v>
      </c>
    </row>
    <row r="173" spans="1:19" x14ac:dyDescent="0.3">
      <c r="A173" s="54" t="s">
        <v>1019</v>
      </c>
      <c r="B173" s="208" t="s">
        <v>704</v>
      </c>
      <c r="C173" s="209">
        <v>10180005</v>
      </c>
      <c r="D173" s="53">
        <f>'Water Use Current M&amp;I'!AG66</f>
        <v>13.091909749857203</v>
      </c>
      <c r="E173" s="116"/>
      <c r="F173" s="116"/>
      <c r="G173" s="116"/>
      <c r="Q173" s="54" t="s">
        <v>715</v>
      </c>
      <c r="R173" s="209">
        <v>10190008</v>
      </c>
      <c r="S173" s="53">
        <f>'Water Use Current M&amp;I'!AR194</f>
        <v>159.16471487999999</v>
      </c>
    </row>
    <row r="174" spans="1:19" x14ac:dyDescent="0.3">
      <c r="A174" s="54" t="s">
        <v>1019</v>
      </c>
      <c r="B174" s="208" t="s">
        <v>704</v>
      </c>
      <c r="C174" s="209">
        <v>10180002</v>
      </c>
      <c r="D174" s="53">
        <f>'Water Use Current M&amp;I'!AG67</f>
        <v>238.50727860598221</v>
      </c>
      <c r="E174" s="116"/>
      <c r="F174" s="116"/>
      <c r="G174" s="116"/>
      <c r="Q174" s="54" t="s">
        <v>715</v>
      </c>
      <c r="R174" s="209">
        <v>10190009</v>
      </c>
      <c r="S174" s="53">
        <f>'Water Use Current M&amp;I'!AR195</f>
        <v>119.37353616</v>
      </c>
    </row>
    <row r="175" spans="1:19" x14ac:dyDescent="0.3">
      <c r="A175" s="54" t="s">
        <v>1019</v>
      </c>
      <c r="B175" s="208" t="s">
        <v>704</v>
      </c>
      <c r="C175" s="209">
        <v>10180004</v>
      </c>
      <c r="D175" s="53">
        <f>'Water Use Current M&amp;I'!AG68</f>
        <v>64.633653410526804</v>
      </c>
      <c r="E175" s="116"/>
      <c r="F175" s="116"/>
      <c r="G175" s="116"/>
      <c r="Q175" s="54" t="s">
        <v>715</v>
      </c>
      <c r="R175" s="209">
        <v>10190009</v>
      </c>
      <c r="S175" s="53">
        <f>'Water Use Current M&amp;I'!AR196</f>
        <v>119.37353616</v>
      </c>
    </row>
    <row r="176" spans="1:19" x14ac:dyDescent="0.3">
      <c r="A176" s="54" t="s">
        <v>1019</v>
      </c>
      <c r="B176" s="208" t="s">
        <v>704</v>
      </c>
      <c r="C176" s="209">
        <v>10180005</v>
      </c>
      <c r="D176" s="53">
        <f>'Water Use Current M&amp;I'!AG69</f>
        <v>12.491937980773804</v>
      </c>
      <c r="E176" s="116"/>
      <c r="F176" s="116"/>
      <c r="G176" s="116"/>
      <c r="Q176" s="54" t="s">
        <v>715</v>
      </c>
      <c r="R176" s="209">
        <v>10190009</v>
      </c>
      <c r="S176" s="53">
        <f>'Water Use Current M&amp;I'!AR197</f>
        <v>99.477946799999984</v>
      </c>
    </row>
    <row r="177" spans="1:22" x14ac:dyDescent="0.3">
      <c r="A177" s="54" t="s">
        <v>1019</v>
      </c>
      <c r="B177" s="208" t="s">
        <v>704</v>
      </c>
      <c r="C177" s="209">
        <v>10180003</v>
      </c>
      <c r="D177" s="53">
        <f>'Water Use Current M&amp;I'!AG70</f>
        <v>18.767328967069759</v>
      </c>
      <c r="E177" s="116"/>
      <c r="F177" s="116"/>
      <c r="G177" s="116"/>
      <c r="Q177" s="54" t="s">
        <v>715</v>
      </c>
      <c r="R177" s="209">
        <v>10190008</v>
      </c>
      <c r="S177" s="53">
        <f>'Water Use Current M&amp;I'!AR198</f>
        <v>79.582357439999996</v>
      </c>
    </row>
    <row r="178" spans="1:22" x14ac:dyDescent="0.3">
      <c r="A178" s="54" t="s">
        <v>1019</v>
      </c>
      <c r="B178" s="208" t="s">
        <v>704</v>
      </c>
      <c r="C178" s="209">
        <v>10180006</v>
      </c>
      <c r="D178" s="53">
        <f>'Water Use Current M&amp;I'!AG71</f>
        <v>3.9115514671414422</v>
      </c>
      <c r="E178" s="116"/>
      <c r="F178" s="116"/>
      <c r="G178" s="116"/>
      <c r="Q178" s="54" t="s">
        <v>715</v>
      </c>
      <c r="R178" s="209">
        <v>10190015</v>
      </c>
      <c r="S178" s="53">
        <f>'Water Use Current M&amp;I'!AR199</f>
        <v>484.07759999999996</v>
      </c>
    </row>
    <row r="179" spans="1:22" x14ac:dyDescent="0.3">
      <c r="A179" s="54" t="s">
        <v>1019</v>
      </c>
      <c r="B179" s="208" t="s">
        <v>704</v>
      </c>
      <c r="C179" s="209">
        <v>10180005</v>
      </c>
      <c r="D179" s="53">
        <f>'Water Use Current M&amp;I'!AG72</f>
        <v>1.1724916034607413</v>
      </c>
      <c r="E179" s="116"/>
      <c r="F179" s="116"/>
      <c r="G179" s="116"/>
      <c r="Q179" s="54" t="s">
        <v>715</v>
      </c>
      <c r="R179" s="209">
        <v>10190015</v>
      </c>
      <c r="S179" s="53">
        <f>'Water Use Current M&amp;I'!AR200</f>
        <v>484.07759999999996</v>
      </c>
    </row>
    <row r="180" spans="1:22" x14ac:dyDescent="0.3">
      <c r="A180" s="54" t="s">
        <v>1019</v>
      </c>
      <c r="B180" s="208" t="s">
        <v>704</v>
      </c>
      <c r="C180" s="209">
        <v>10180006</v>
      </c>
      <c r="D180" s="53">
        <f>'Water Use Current M&amp;I'!AG73</f>
        <v>66.601071545243585</v>
      </c>
      <c r="E180" s="116"/>
      <c r="F180" s="116"/>
      <c r="G180" s="116"/>
      <c r="Q180" s="54" t="s">
        <v>715</v>
      </c>
      <c r="R180" s="209">
        <v>10190009</v>
      </c>
      <c r="S180" s="53">
        <f>'Water Use Current M&amp;I'!AR201</f>
        <v>169.42715999999999</v>
      </c>
    </row>
    <row r="181" spans="1:22" x14ac:dyDescent="0.3">
      <c r="A181" s="54" t="s">
        <v>1019</v>
      </c>
      <c r="B181" s="208" t="s">
        <v>704</v>
      </c>
      <c r="C181" s="209">
        <v>10180003</v>
      </c>
      <c r="D181" s="53">
        <f>'Water Use Current M&amp;I'!AG74</f>
        <v>0.3202725363152657</v>
      </c>
      <c r="E181" s="116"/>
      <c r="F181" s="116"/>
      <c r="G181" s="116"/>
      <c r="Q181" s="54" t="s">
        <v>715</v>
      </c>
      <c r="R181" s="209">
        <v>10190009</v>
      </c>
      <c r="S181" s="53">
        <f>'Water Use Current M&amp;I'!AR202</f>
        <v>169.42715999999999</v>
      </c>
    </row>
    <row r="182" spans="1:22" x14ac:dyDescent="0.3">
      <c r="A182" s="54" t="s">
        <v>1019</v>
      </c>
      <c r="B182" s="208" t="s">
        <v>704</v>
      </c>
      <c r="C182" s="209">
        <v>10180006</v>
      </c>
      <c r="D182" s="53">
        <f>'Water Use Current M&amp;I'!AG75</f>
        <v>8.8113045558565144</v>
      </c>
      <c r="E182" s="116"/>
      <c r="F182" s="116"/>
      <c r="G182" s="116"/>
      <c r="Q182" s="54" t="s">
        <v>715</v>
      </c>
      <c r="R182" s="209">
        <v>10190015</v>
      </c>
      <c r="S182" s="53">
        <f>'Water Use Current M&amp;I'!AR203</f>
        <v>145.22327999999999</v>
      </c>
    </row>
    <row r="183" spans="1:22" x14ac:dyDescent="0.3">
      <c r="A183" s="54" t="s">
        <v>1019</v>
      </c>
      <c r="B183" s="208" t="s">
        <v>704</v>
      </c>
      <c r="C183" s="209">
        <v>10180006</v>
      </c>
      <c r="D183" s="53">
        <f>'Water Use Current M&amp;I'!AG76</f>
        <v>0.51628737631971766</v>
      </c>
      <c r="E183" s="116"/>
      <c r="F183" s="116"/>
      <c r="G183" s="116"/>
      <c r="Q183" s="54" t="s">
        <v>715</v>
      </c>
      <c r="R183" s="209">
        <v>10190009</v>
      </c>
      <c r="S183" s="53">
        <f>'Water Use Current M&amp;I'!AR204</f>
        <v>80.679599999999994</v>
      </c>
    </row>
    <row r="184" spans="1:22" ht="15" thickBot="1" x14ac:dyDescent="0.35">
      <c r="A184" s="54" t="s">
        <v>1019</v>
      </c>
      <c r="B184" s="208" t="s">
        <v>707</v>
      </c>
      <c r="C184" s="209">
        <v>10180008</v>
      </c>
      <c r="D184" s="53">
        <f>'Water Use Current M&amp;I'!AG77</f>
        <v>26.849722720086451</v>
      </c>
      <c r="E184" s="116"/>
      <c r="F184" s="116"/>
      <c r="G184" s="116"/>
      <c r="Q184" s="62" t="s">
        <v>715</v>
      </c>
      <c r="R184" s="210">
        <v>10190009</v>
      </c>
      <c r="S184" s="95">
        <f>'Water Use Current M&amp;I'!AR205</f>
        <v>318.63923942399998</v>
      </c>
    </row>
    <row r="185" spans="1:22" ht="22.2" thickTop="1" thickBot="1" x14ac:dyDescent="0.45">
      <c r="A185" s="54" t="s">
        <v>1019</v>
      </c>
      <c r="B185" s="208" t="s">
        <v>707</v>
      </c>
      <c r="C185" s="209">
        <v>10180007</v>
      </c>
      <c r="D185" s="53">
        <f>'Water Use Current M&amp;I'!AG78</f>
        <v>1.3420775514728955</v>
      </c>
      <c r="E185" s="116"/>
      <c r="F185" s="116"/>
      <c r="G185" s="116"/>
      <c r="Q185" s="904" t="s">
        <v>1061</v>
      </c>
      <c r="R185" s="905"/>
      <c r="S185" s="409"/>
      <c r="T185" s="409"/>
      <c r="U185" s="409"/>
    </row>
    <row r="186" spans="1:22" ht="15" thickTop="1" x14ac:dyDescent="0.3">
      <c r="A186" s="54" t="s">
        <v>1019</v>
      </c>
      <c r="B186" s="208" t="s">
        <v>707</v>
      </c>
      <c r="C186" s="209">
        <v>10180007</v>
      </c>
      <c r="D186" s="53">
        <f>'Water Use Current M&amp;I'!AG79</f>
        <v>233.26718506833632</v>
      </c>
      <c r="E186" s="116"/>
      <c r="F186" s="116"/>
      <c r="G186" s="116"/>
      <c r="Q186" s="898" t="s">
        <v>1160</v>
      </c>
      <c r="R186" s="900"/>
      <c r="S186" s="410"/>
      <c r="T186" s="410"/>
      <c r="U186" s="410"/>
      <c r="V186" s="82"/>
    </row>
    <row r="187" spans="1:22" x14ac:dyDescent="0.3">
      <c r="A187" s="54" t="s">
        <v>1019</v>
      </c>
      <c r="B187" s="208" t="s">
        <v>707</v>
      </c>
      <c r="C187" s="209">
        <v>10180008</v>
      </c>
      <c r="D187" s="53">
        <f>'Water Use Current M&amp;I'!AG80</f>
        <v>360.174919372967</v>
      </c>
      <c r="E187" s="116"/>
      <c r="F187" s="116"/>
      <c r="G187" s="116"/>
      <c r="Q187" s="202" t="s">
        <v>7</v>
      </c>
      <c r="R187" s="319" t="s">
        <v>393</v>
      </c>
      <c r="S187" s="82"/>
      <c r="T187" s="82"/>
      <c r="U187" s="82"/>
      <c r="V187" s="82"/>
    </row>
    <row r="188" spans="1:22" x14ac:dyDescent="0.3">
      <c r="A188" s="54" t="s">
        <v>1019</v>
      </c>
      <c r="B188" s="208" t="s">
        <v>707</v>
      </c>
      <c r="C188" s="209">
        <v>10180008</v>
      </c>
      <c r="D188" s="53">
        <f>'Water Use Current M&amp;I'!AG81</f>
        <v>1.6109833632051873</v>
      </c>
      <c r="E188" s="116"/>
      <c r="F188" s="116"/>
      <c r="G188" s="116"/>
      <c r="Q188" s="181">
        <v>10110201</v>
      </c>
      <c r="R188" s="178">
        <f>'Water Use Current M&amp;I'!AS209</f>
        <v>0</v>
      </c>
    </row>
    <row r="189" spans="1:22" x14ac:dyDescent="0.3">
      <c r="A189" s="54" t="s">
        <v>1019</v>
      </c>
      <c r="B189" s="208" t="s">
        <v>707</v>
      </c>
      <c r="C189" s="209">
        <v>10180007</v>
      </c>
      <c r="D189" s="53">
        <f>'Water Use Current M&amp;I'!AG82</f>
        <v>908.04967132656111</v>
      </c>
      <c r="E189" s="116"/>
      <c r="F189" s="116"/>
      <c r="G189" s="116"/>
      <c r="Q189" s="181">
        <v>10120101</v>
      </c>
      <c r="R189" s="178">
        <f>'Water Use Current M&amp;I'!AS210</f>
        <v>902.08266000000003</v>
      </c>
    </row>
    <row r="190" spans="1:22" x14ac:dyDescent="0.3">
      <c r="A190" s="54" t="s">
        <v>1019</v>
      </c>
      <c r="B190" s="208" t="s">
        <v>707</v>
      </c>
      <c r="C190" s="209">
        <v>10180008</v>
      </c>
      <c r="D190" s="53">
        <f>'Water Use Current M&amp;I'!AG83</f>
        <v>14.767347496047549</v>
      </c>
      <c r="E190" s="116"/>
      <c r="F190" s="116"/>
      <c r="G190" s="116"/>
      <c r="Q190" s="181">
        <v>10120102</v>
      </c>
      <c r="R190" s="178">
        <f>'Water Use Current M&amp;I'!AS211</f>
        <v>0</v>
      </c>
    </row>
    <row r="191" spans="1:22" x14ac:dyDescent="0.3">
      <c r="A191" s="54" t="s">
        <v>1019</v>
      </c>
      <c r="B191" s="208" t="s">
        <v>707</v>
      </c>
      <c r="C191" s="209">
        <v>10180008</v>
      </c>
      <c r="D191" s="53">
        <f>'Water Use Current M&amp;I'!AG84</f>
        <v>126.59644262520762</v>
      </c>
      <c r="E191" s="116"/>
      <c r="F191" s="116"/>
      <c r="G191" s="116"/>
      <c r="Q191" s="181">
        <v>10120103</v>
      </c>
      <c r="R191" s="178">
        <f>'Water Use Current M&amp;I'!AS212</f>
        <v>803.99615999999992</v>
      </c>
    </row>
    <row r="192" spans="1:22" x14ac:dyDescent="0.3">
      <c r="A192" s="54" t="s">
        <v>1019</v>
      </c>
      <c r="B192" s="208" t="s">
        <v>710</v>
      </c>
      <c r="C192" s="209">
        <v>10180009</v>
      </c>
      <c r="D192" s="53">
        <f>'Water Use Current M&amp;I'!AG85</f>
        <v>462.48404718711674</v>
      </c>
      <c r="E192" s="116"/>
      <c r="F192" s="116"/>
      <c r="G192" s="116"/>
      <c r="Q192" s="181">
        <v>10120104</v>
      </c>
      <c r="R192" s="178">
        <f>'Water Use Current M&amp;I'!AS213</f>
        <v>0</v>
      </c>
    </row>
    <row r="193" spans="1:30" x14ac:dyDescent="0.3">
      <c r="A193" s="54" t="s">
        <v>1019</v>
      </c>
      <c r="B193" s="208" t="s">
        <v>710</v>
      </c>
      <c r="C193" s="209">
        <v>10180009</v>
      </c>
      <c r="D193" s="53">
        <f>'Water Use Current M&amp;I'!AG86</f>
        <v>1.1692012428887781</v>
      </c>
      <c r="E193" s="116"/>
      <c r="F193" s="116"/>
      <c r="G193" s="116"/>
      <c r="Q193" s="181">
        <v>10120105</v>
      </c>
      <c r="R193" s="178">
        <f>'Water Use Current M&amp;I'!AS214</f>
        <v>0</v>
      </c>
    </row>
    <row r="194" spans="1:30" x14ac:dyDescent="0.3">
      <c r="A194" s="54" t="s">
        <v>1019</v>
      </c>
      <c r="B194" s="208" t="s">
        <v>710</v>
      </c>
      <c r="C194" s="209">
        <v>10180009</v>
      </c>
      <c r="D194" s="53">
        <f>'Water Use Current M&amp;I'!AG87</f>
        <v>0</v>
      </c>
      <c r="E194" s="116"/>
      <c r="F194" s="116"/>
      <c r="G194" s="116"/>
      <c r="Q194" s="181">
        <v>10120106</v>
      </c>
      <c r="R194" s="178">
        <f>'Water Use Current M&amp;I'!AS215</f>
        <v>0</v>
      </c>
    </row>
    <row r="195" spans="1:30" x14ac:dyDescent="0.3">
      <c r="A195" s="54" t="s">
        <v>1019</v>
      </c>
      <c r="B195" s="208" t="s">
        <v>711</v>
      </c>
      <c r="C195" s="209">
        <v>10180010</v>
      </c>
      <c r="D195" s="53">
        <f>'Water Use Current M&amp;I'!AG88</f>
        <v>635.37151367676336</v>
      </c>
      <c r="E195" s="116"/>
      <c r="F195" s="116"/>
      <c r="G195" s="116"/>
      <c r="Q195" s="181">
        <v>10120107</v>
      </c>
      <c r="R195" s="178">
        <f>'Water Use Current M&amp;I'!AS216</f>
        <v>403.39800000000002</v>
      </c>
    </row>
    <row r="196" spans="1:30" x14ac:dyDescent="0.3">
      <c r="A196" s="54" t="s">
        <v>1019</v>
      </c>
      <c r="B196" s="208" t="s">
        <v>711</v>
      </c>
      <c r="C196" s="209">
        <v>10180010</v>
      </c>
      <c r="D196" s="53">
        <f>'Water Use Current M&amp;I'!AG89</f>
        <v>13.283486417170996</v>
      </c>
      <c r="E196" s="116"/>
      <c r="F196" s="116"/>
      <c r="G196" s="116"/>
      <c r="Q196" s="181">
        <v>10120108</v>
      </c>
      <c r="R196" s="178">
        <f>'Water Use Current M&amp;I'!AS217</f>
        <v>0</v>
      </c>
    </row>
    <row r="197" spans="1:30" x14ac:dyDescent="0.3">
      <c r="A197" s="54" t="s">
        <v>1019</v>
      </c>
      <c r="B197" s="208" t="s">
        <v>712</v>
      </c>
      <c r="C197" s="209">
        <v>10180011</v>
      </c>
      <c r="D197" s="53">
        <f>'Water Use Current M&amp;I'!AG90</f>
        <v>66.930583637991688</v>
      </c>
      <c r="E197" s="116"/>
      <c r="F197" s="116"/>
      <c r="G197" s="116"/>
      <c r="Q197" s="181">
        <v>10120201</v>
      </c>
      <c r="R197" s="178">
        <f>'Water Use Current M&amp;I'!AS218</f>
        <v>950.41121399999997</v>
      </c>
    </row>
    <row r="198" spans="1:30" x14ac:dyDescent="0.3">
      <c r="A198" s="54" t="s">
        <v>1019</v>
      </c>
      <c r="B198" s="208" t="s">
        <v>712</v>
      </c>
      <c r="C198" s="209">
        <v>10180011</v>
      </c>
      <c r="D198" s="53">
        <f>'Water Use Current M&amp;I'!AG91</f>
        <v>42.630944992351395</v>
      </c>
      <c r="E198" s="116"/>
      <c r="F198" s="116"/>
      <c r="G198" s="116"/>
      <c r="Q198" s="181">
        <v>10120202</v>
      </c>
      <c r="R198" s="178">
        <f>'Water Use Current M&amp;I'!AS219</f>
        <v>0</v>
      </c>
    </row>
    <row r="199" spans="1:30" x14ac:dyDescent="0.3">
      <c r="A199" s="54" t="s">
        <v>1019</v>
      </c>
      <c r="B199" s="208" t="s">
        <v>712</v>
      </c>
      <c r="C199" s="209">
        <v>10180011</v>
      </c>
      <c r="D199" s="53">
        <f>'Water Use Current M&amp;I'!AG92</f>
        <v>7.2314714098136816</v>
      </c>
      <c r="E199" s="116"/>
      <c r="F199" s="116"/>
      <c r="G199" s="116"/>
      <c r="Q199" s="181">
        <v>10120203</v>
      </c>
      <c r="R199" s="178">
        <f>'Water Use Current M&amp;I'!AS220</f>
        <v>0</v>
      </c>
    </row>
    <row r="200" spans="1:30" ht="15" thickBot="1" x14ac:dyDescent="0.35">
      <c r="A200" s="54" t="s">
        <v>1019</v>
      </c>
      <c r="B200" s="208" t="s">
        <v>712</v>
      </c>
      <c r="C200" s="209">
        <v>10180011</v>
      </c>
      <c r="D200" s="53">
        <f>'Water Use Current M&amp;I'!AG93</f>
        <v>386.09425848072914</v>
      </c>
      <c r="E200" s="116"/>
      <c r="F200" s="116"/>
      <c r="G200" s="116"/>
      <c r="Q200" s="205">
        <v>10150002</v>
      </c>
      <c r="R200" s="186">
        <f>'Water Use Current M&amp;I'!AS221</f>
        <v>0</v>
      </c>
    </row>
    <row r="201" spans="1:30" ht="22.2" thickTop="1" thickBot="1" x14ac:dyDescent="0.45">
      <c r="A201" s="54" t="s">
        <v>1019</v>
      </c>
      <c r="B201" s="208" t="s">
        <v>714</v>
      </c>
      <c r="C201" s="209">
        <v>10180012</v>
      </c>
      <c r="D201" s="53">
        <f>'Water Use Current M&amp;I'!AG94</f>
        <v>3.4775095668189886</v>
      </c>
      <c r="E201" s="116"/>
      <c r="F201" s="116"/>
      <c r="G201" s="116"/>
      <c r="Q201" s="534" t="s">
        <v>1062</v>
      </c>
      <c r="R201" s="535"/>
      <c r="S201" s="535"/>
      <c r="T201" s="535"/>
      <c r="U201" s="535"/>
      <c r="V201" s="535"/>
      <c r="W201" s="535"/>
      <c r="X201" s="535"/>
      <c r="Y201" s="535"/>
      <c r="Z201" s="535"/>
      <c r="AA201" s="535"/>
      <c r="AB201" s="535"/>
      <c r="AC201" s="536"/>
      <c r="AD201" s="303"/>
    </row>
    <row r="202" spans="1:30" ht="15.6" thickTop="1" thickBot="1" x14ac:dyDescent="0.35">
      <c r="A202" s="54" t="s">
        <v>1019</v>
      </c>
      <c r="B202" s="208" t="s">
        <v>714</v>
      </c>
      <c r="C202" s="209">
        <v>10180012</v>
      </c>
      <c r="D202" s="53">
        <f>'Water Use Current M&amp;I'!AG95</f>
        <v>218.7353517529144</v>
      </c>
      <c r="E202" s="116"/>
      <c r="F202" s="116"/>
      <c r="G202" s="116"/>
      <c r="Q202" s="892" t="s">
        <v>1160</v>
      </c>
      <c r="R202" s="893"/>
      <c r="S202" s="893"/>
      <c r="T202" s="893"/>
      <c r="U202" s="893"/>
      <c r="V202" s="894"/>
      <c r="W202" s="889" t="s">
        <v>1161</v>
      </c>
      <c r="X202" s="890"/>
      <c r="Y202" s="890"/>
      <c r="Z202" s="891"/>
      <c r="AA202" s="421" t="s">
        <v>1162</v>
      </c>
      <c r="AB202" s="866" t="s">
        <v>1163</v>
      </c>
      <c r="AC202" s="867"/>
    </row>
    <row r="203" spans="1:30" ht="43.8" thickTop="1" x14ac:dyDescent="0.3">
      <c r="A203" s="54" t="s">
        <v>1019</v>
      </c>
      <c r="B203" s="208" t="s">
        <v>714</v>
      </c>
      <c r="C203" s="209">
        <v>10180012</v>
      </c>
      <c r="D203" s="53">
        <f>'Water Use Current M&amp;I'!AG96</f>
        <v>65.724930812878881</v>
      </c>
      <c r="E203" s="116"/>
      <c r="F203" s="116"/>
      <c r="G203" s="116"/>
      <c r="Q203" s="133" t="s">
        <v>1018</v>
      </c>
      <c r="R203" s="79" t="s">
        <v>784</v>
      </c>
      <c r="S203" s="79" t="s">
        <v>7</v>
      </c>
      <c r="T203" s="79" t="s">
        <v>1063</v>
      </c>
      <c r="U203" s="79" t="s">
        <v>1064</v>
      </c>
      <c r="V203" s="418" t="s">
        <v>665</v>
      </c>
      <c r="W203" s="234" t="s">
        <v>1180</v>
      </c>
      <c r="X203" s="230" t="s">
        <v>1181</v>
      </c>
      <c r="Y203" s="220" t="s">
        <v>678</v>
      </c>
      <c r="Z203" s="238" t="s">
        <v>1182</v>
      </c>
      <c r="AA203" s="419" t="s">
        <v>1065</v>
      </c>
      <c r="AB203" s="227" t="s">
        <v>7</v>
      </c>
      <c r="AC203" s="226" t="s">
        <v>1066</v>
      </c>
    </row>
    <row r="204" spans="1:30" x14ac:dyDescent="0.3">
      <c r="A204" s="54" t="s">
        <v>1019</v>
      </c>
      <c r="B204" s="208" t="s">
        <v>714</v>
      </c>
      <c r="C204" s="209">
        <v>10180012</v>
      </c>
      <c r="D204" s="53">
        <f>'Water Use Current M&amp;I'!AG97</f>
        <v>7.1288946119789269</v>
      </c>
      <c r="E204" s="116"/>
      <c r="F204" s="116"/>
      <c r="G204" s="116"/>
      <c r="Q204" s="57" t="s">
        <v>1068</v>
      </c>
      <c r="R204" s="208" t="s">
        <v>884</v>
      </c>
      <c r="S204" s="208">
        <v>14040103</v>
      </c>
      <c r="T204" s="208">
        <f>'Water Use Current M&amp;I'!AO225</f>
        <v>7362</v>
      </c>
      <c r="U204" s="208">
        <v>16535</v>
      </c>
      <c r="V204" s="212">
        <f>T204/U204</f>
        <v>0.44523737526459028</v>
      </c>
      <c r="W204" s="57">
        <v>24200</v>
      </c>
      <c r="X204" s="208">
        <v>34236</v>
      </c>
      <c r="Y204" s="208">
        <f t="shared" ref="Y204:Y208" si="26">(LN(X204/W204))/20</f>
        <v>1.7346254442836127E-2</v>
      </c>
      <c r="Z204" s="72">
        <f t="shared" ref="Z204:Z208" si="27">W204*EXP(Y204*15)</f>
        <v>31391.791759417338</v>
      </c>
      <c r="AA204" s="107">
        <f>Z204*V204</f>
        <v>13976.79896781557</v>
      </c>
      <c r="AB204" s="181">
        <v>14040101</v>
      </c>
      <c r="AC204" s="178">
        <v>0</v>
      </c>
    </row>
    <row r="205" spans="1:30" x14ac:dyDescent="0.3">
      <c r="A205" s="54" t="s">
        <v>1019</v>
      </c>
      <c r="B205" s="208" t="s">
        <v>715</v>
      </c>
      <c r="C205" s="209">
        <v>10190007</v>
      </c>
      <c r="D205" s="53">
        <f>'Water Use Current M&amp;I'!AG98</f>
        <v>35.357152494405142</v>
      </c>
      <c r="E205" s="116"/>
      <c r="F205" s="116"/>
      <c r="G205" s="116"/>
      <c r="Q205" s="57" t="s">
        <v>1068</v>
      </c>
      <c r="R205" s="208" t="s">
        <v>282</v>
      </c>
      <c r="S205" s="208">
        <v>14040107</v>
      </c>
      <c r="T205" s="208">
        <f>'Water Use Current M&amp;I'!AO226</f>
        <v>3788</v>
      </c>
      <c r="U205" s="208">
        <v>16535</v>
      </c>
      <c r="V205" s="212">
        <f t="shared" ref="V205:V208" si="28">T205/U205</f>
        <v>0.22908980949501059</v>
      </c>
      <c r="W205" s="57">
        <v>24200</v>
      </c>
      <c r="X205" s="208">
        <v>34236</v>
      </c>
      <c r="Y205" s="208">
        <f t="shared" si="26"/>
        <v>1.7346254442836127E-2</v>
      </c>
      <c r="Z205" s="72">
        <f t="shared" si="27"/>
        <v>31391.791759417338</v>
      </c>
      <c r="AA205" s="107">
        <f t="shared" ref="AA205:AA210" si="29">Z205*V205</f>
        <v>7191.5395938719612</v>
      </c>
      <c r="AB205" s="181">
        <v>14040102</v>
      </c>
      <c r="AC205" s="178">
        <v>0</v>
      </c>
    </row>
    <row r="206" spans="1:30" x14ac:dyDescent="0.3">
      <c r="A206" s="54" t="s">
        <v>1019</v>
      </c>
      <c r="B206" s="208" t="s">
        <v>715</v>
      </c>
      <c r="C206" s="209">
        <v>10190008</v>
      </c>
      <c r="D206" s="53">
        <f>'Water Use Current M&amp;I'!AG99</f>
        <v>13.624146761375908</v>
      </c>
      <c r="E206" s="116"/>
      <c r="F206" s="116"/>
      <c r="G206" s="116"/>
      <c r="Q206" s="57" t="s">
        <v>1068</v>
      </c>
      <c r="R206" s="208" t="s">
        <v>885</v>
      </c>
      <c r="S206" s="208">
        <v>14040103</v>
      </c>
      <c r="T206" s="208">
        <f>'Water Use Current M&amp;I'!AO227</f>
        <v>2994</v>
      </c>
      <c r="U206" s="208">
        <v>16535</v>
      </c>
      <c r="V206" s="212">
        <f t="shared" si="28"/>
        <v>0.18107045660719687</v>
      </c>
      <c r="W206" s="57">
        <v>24200</v>
      </c>
      <c r="X206" s="208">
        <v>34236</v>
      </c>
      <c r="Y206" s="208">
        <f t="shared" si="26"/>
        <v>1.7346254442836127E-2</v>
      </c>
      <c r="Z206" s="72">
        <f t="shared" si="27"/>
        <v>31391.791759417338</v>
      </c>
      <c r="AA206" s="107">
        <f t="shared" si="29"/>
        <v>5684.1260675957374</v>
      </c>
      <c r="AB206" s="181">
        <v>14040103</v>
      </c>
      <c r="AC206" s="178">
        <f>SUM(AA204,AA206,AA207,AA208,AA209)</f>
        <v>24200.252165545378</v>
      </c>
    </row>
    <row r="207" spans="1:30" x14ac:dyDescent="0.3">
      <c r="A207" s="54" t="s">
        <v>1019</v>
      </c>
      <c r="B207" s="208" t="s">
        <v>715</v>
      </c>
      <c r="C207" s="209">
        <v>10190009</v>
      </c>
      <c r="D207" s="53">
        <f>'Water Use Current M&amp;I'!AG100</f>
        <v>7.3358582937471244</v>
      </c>
      <c r="E207" s="116"/>
      <c r="F207" s="116"/>
      <c r="G207" s="116"/>
      <c r="Q207" s="57" t="s">
        <v>1068</v>
      </c>
      <c r="R207" s="208" t="s">
        <v>886</v>
      </c>
      <c r="S207" s="208">
        <v>14040103</v>
      </c>
      <c r="T207" s="208">
        <f>'Water Use Current M&amp;I'!AO228</f>
        <v>2231</v>
      </c>
      <c r="U207" s="208">
        <v>16535</v>
      </c>
      <c r="V207" s="212">
        <f t="shared" si="28"/>
        <v>0.13492591472633808</v>
      </c>
      <c r="W207" s="57">
        <v>24200</v>
      </c>
      <c r="X207" s="208">
        <v>34236</v>
      </c>
      <c r="Y207" s="208">
        <f t="shared" si="26"/>
        <v>1.7346254442836127E-2</v>
      </c>
      <c r="Z207" s="72">
        <f t="shared" si="27"/>
        <v>31391.791759417338</v>
      </c>
      <c r="AA207" s="107">
        <f t="shared" si="29"/>
        <v>4235.5662180381059</v>
      </c>
      <c r="AB207" s="181">
        <v>14040104</v>
      </c>
      <c r="AC207" s="178">
        <v>0</v>
      </c>
    </row>
    <row r="208" spans="1:30" x14ac:dyDescent="0.3">
      <c r="A208" s="54" t="s">
        <v>1019</v>
      </c>
      <c r="B208" s="208" t="s">
        <v>715</v>
      </c>
      <c r="C208" s="209">
        <v>10190015</v>
      </c>
      <c r="D208" s="53">
        <f>'Water Use Current M&amp;I'!AG101</f>
        <v>1.1395014156093095</v>
      </c>
      <c r="E208" s="116"/>
      <c r="F208" s="116"/>
      <c r="G208" s="116"/>
      <c r="Q208" s="57" t="s">
        <v>1068</v>
      </c>
      <c r="R208" s="208" t="s">
        <v>887</v>
      </c>
      <c r="S208" s="208">
        <v>14040103</v>
      </c>
      <c r="T208" s="208">
        <f>'Water Use Current M&amp;I'!AO229</f>
        <v>160</v>
      </c>
      <c r="U208" s="208">
        <v>16535</v>
      </c>
      <c r="V208" s="212">
        <f t="shared" si="28"/>
        <v>9.6764439068642277E-3</v>
      </c>
      <c r="W208" s="57">
        <v>24200</v>
      </c>
      <c r="X208" s="208">
        <v>34236</v>
      </c>
      <c r="Y208" s="208">
        <f t="shared" si="26"/>
        <v>1.7346254442836127E-2</v>
      </c>
      <c r="Z208" s="72">
        <f t="shared" si="27"/>
        <v>31391.791759417338</v>
      </c>
      <c r="AA208" s="107">
        <f t="shared" si="29"/>
        <v>303.76091209596456</v>
      </c>
      <c r="AB208" s="181">
        <v>14040105</v>
      </c>
      <c r="AC208" s="178">
        <f>AA210</f>
        <v>6708.2039324993693</v>
      </c>
    </row>
    <row r="209" spans="1:29" x14ac:dyDescent="0.3">
      <c r="A209" s="54" t="s">
        <v>1019</v>
      </c>
      <c r="B209" s="208" t="s">
        <v>715</v>
      </c>
      <c r="C209" s="209">
        <v>10190007</v>
      </c>
      <c r="D209" s="53">
        <f>'Water Use Current M&amp;I'!AG102</f>
        <v>8.0120040236471866</v>
      </c>
      <c r="E209" s="116"/>
      <c r="F209" s="116"/>
      <c r="G209" s="116"/>
      <c r="Q209" s="57" t="s">
        <v>1069</v>
      </c>
      <c r="R209" s="208" t="s">
        <v>888</v>
      </c>
      <c r="S209" s="208">
        <v>14040103</v>
      </c>
      <c r="T209" s="208">
        <f>'Water Use Current M&amp;I'!AO230</f>
        <v>16</v>
      </c>
      <c r="U209" s="208"/>
      <c r="V209" s="212">
        <v>1</v>
      </c>
      <c r="W209" s="57"/>
      <c r="X209" s="208"/>
      <c r="Y209" s="208"/>
      <c r="Z209" s="72"/>
      <c r="AA209" s="107">
        <f t="shared" si="29"/>
        <v>0</v>
      </c>
      <c r="AB209" s="181">
        <v>14040106</v>
      </c>
      <c r="AC209" s="178">
        <v>0</v>
      </c>
    </row>
    <row r="210" spans="1:29" ht="15" thickBot="1" x14ac:dyDescent="0.35">
      <c r="A210" s="54" t="s">
        <v>1019</v>
      </c>
      <c r="B210" s="208" t="s">
        <v>715</v>
      </c>
      <c r="C210" s="209">
        <v>10190008</v>
      </c>
      <c r="D210" s="53">
        <f>'Water Use Current M&amp;I'!AG103</f>
        <v>15.207613525299895</v>
      </c>
      <c r="E210" s="116"/>
      <c r="F210" s="116"/>
      <c r="G210" s="116"/>
      <c r="Q210" s="73" t="s">
        <v>1069</v>
      </c>
      <c r="R210" s="74" t="s">
        <v>286</v>
      </c>
      <c r="S210" s="74">
        <v>14040105</v>
      </c>
      <c r="T210" s="74">
        <f>'Water Use Current M&amp;I'!AO231</f>
        <v>605</v>
      </c>
      <c r="U210" s="74"/>
      <c r="V210" s="239">
        <v>1</v>
      </c>
      <c r="W210" s="73">
        <v>4800</v>
      </c>
      <c r="X210" s="74">
        <v>7500</v>
      </c>
      <c r="Y210" s="74">
        <f>(LN(X210/W210))/20</f>
        <v>2.2314355131420976E-2</v>
      </c>
      <c r="Z210" s="75">
        <f>W210*EXP(Y210*15)</f>
        <v>6708.2039324993693</v>
      </c>
      <c r="AA210" s="108">
        <f t="shared" si="29"/>
        <v>6708.2039324993693</v>
      </c>
      <c r="AB210" s="181">
        <v>14040107</v>
      </c>
      <c r="AC210" s="178">
        <f>AA205</f>
        <v>7191.5395938719612</v>
      </c>
    </row>
    <row r="211" spans="1:29" ht="15" thickTop="1" x14ac:dyDescent="0.3">
      <c r="A211" s="54" t="s">
        <v>1019</v>
      </c>
      <c r="B211" s="208" t="s">
        <v>715</v>
      </c>
      <c r="C211" s="209">
        <v>10190009</v>
      </c>
      <c r="D211" s="53">
        <f>'Water Use Current M&amp;I'!AG104</f>
        <v>538.36522379083181</v>
      </c>
      <c r="E211" s="116"/>
      <c r="F211" s="116"/>
      <c r="G211" s="116"/>
      <c r="AB211" s="181">
        <v>14040108</v>
      </c>
      <c r="AC211" s="178">
        <v>0</v>
      </c>
    </row>
    <row r="212" spans="1:29" x14ac:dyDescent="0.3">
      <c r="A212" s="54" t="s">
        <v>1019</v>
      </c>
      <c r="B212" s="208" t="s">
        <v>715</v>
      </c>
      <c r="C212" s="209">
        <v>10190015</v>
      </c>
      <c r="D212" s="53">
        <f>'Water Use Current M&amp;I'!AG105</f>
        <v>1094.8677756446159</v>
      </c>
      <c r="E212" s="116"/>
      <c r="F212" s="116"/>
      <c r="G212" s="116"/>
      <c r="AB212" s="181">
        <v>14040109</v>
      </c>
      <c r="AC212" s="178">
        <v>0</v>
      </c>
    </row>
    <row r="213" spans="1:29" ht="15" thickBot="1" x14ac:dyDescent="0.35">
      <c r="A213" s="62" t="s">
        <v>1019</v>
      </c>
      <c r="B213" s="211" t="s">
        <v>715</v>
      </c>
      <c r="C213" s="210">
        <v>10190016</v>
      </c>
      <c r="D213" s="63">
        <f>'Water Use Current M&amp;I'!AG106</f>
        <v>39.775403366335638</v>
      </c>
      <c r="E213" s="116"/>
      <c r="F213" s="116"/>
      <c r="G213" s="116"/>
      <c r="AB213" s="181">
        <v>14040200</v>
      </c>
      <c r="AC213" s="178">
        <v>0</v>
      </c>
    </row>
    <row r="214" spans="1:29" ht="22.2" thickTop="1" thickBot="1" x14ac:dyDescent="0.45">
      <c r="A214" s="523" t="s">
        <v>1028</v>
      </c>
      <c r="B214" s="524"/>
      <c r="C214" s="524"/>
      <c r="D214" s="524"/>
      <c r="E214" s="524"/>
      <c r="F214" s="524"/>
      <c r="G214" s="524"/>
      <c r="H214" s="524"/>
      <c r="I214" s="524"/>
      <c r="J214" s="524"/>
      <c r="K214" s="524"/>
      <c r="L214" s="525"/>
      <c r="M214" s="161"/>
      <c r="N214" s="161"/>
      <c r="O214" s="161"/>
      <c r="AB214" s="181">
        <v>14050003</v>
      </c>
      <c r="AC214" s="178">
        <v>0</v>
      </c>
    </row>
    <row r="215" spans="1:29" ht="15.6" thickTop="1" thickBot="1" x14ac:dyDescent="0.35">
      <c r="A215" s="898" t="s">
        <v>1160</v>
      </c>
      <c r="B215" s="899"/>
      <c r="C215" s="899"/>
      <c r="D215" s="899"/>
      <c r="E215" s="900"/>
      <c r="F215" s="898" t="s">
        <v>1161</v>
      </c>
      <c r="G215" s="900"/>
      <c r="H215" s="898" t="s">
        <v>1162</v>
      </c>
      <c r="I215" s="899"/>
      <c r="J215" s="900"/>
      <c r="K215" s="758" t="s">
        <v>1163</v>
      </c>
      <c r="L215" s="759"/>
      <c r="M215" s="161"/>
      <c r="N215" s="161"/>
      <c r="O215" s="161"/>
      <c r="AB215" s="183">
        <v>14050004</v>
      </c>
      <c r="AC215" s="179">
        <v>0</v>
      </c>
    </row>
    <row r="216" spans="1:29" ht="45.6" thickTop="1" thickBot="1" x14ac:dyDescent="0.45">
      <c r="A216" s="291" t="s">
        <v>1023</v>
      </c>
      <c r="B216" s="93" t="s">
        <v>7</v>
      </c>
      <c r="C216" s="93" t="s">
        <v>1005</v>
      </c>
      <c r="D216" s="93" t="s">
        <v>1006</v>
      </c>
      <c r="E216" s="122" t="s">
        <v>665</v>
      </c>
      <c r="F216" s="401" t="s">
        <v>1012</v>
      </c>
      <c r="G216" s="122" t="s">
        <v>1013</v>
      </c>
      <c r="H216" s="401" t="s">
        <v>1140</v>
      </c>
      <c r="I216" s="402" t="s">
        <v>1014</v>
      </c>
      <c r="J216" s="122" t="s">
        <v>1015</v>
      </c>
      <c r="K216" s="403" t="s">
        <v>7</v>
      </c>
      <c r="L216" s="404" t="s">
        <v>1015</v>
      </c>
      <c r="M216" s="161"/>
      <c r="N216" s="161"/>
      <c r="O216" s="161"/>
      <c r="Q216" s="516" t="s">
        <v>1070</v>
      </c>
      <c r="R216" s="517"/>
      <c r="S216" s="517"/>
      <c r="T216" s="517"/>
      <c r="U216" s="517"/>
      <c r="V216" s="518"/>
    </row>
    <row r="217" spans="1:29" ht="15" thickTop="1" x14ac:dyDescent="0.3">
      <c r="A217" s="57" t="s">
        <v>621</v>
      </c>
      <c r="B217" s="209">
        <v>10120201</v>
      </c>
      <c r="C217" s="209">
        <v>450</v>
      </c>
      <c r="D217" s="209"/>
      <c r="E217" s="53"/>
      <c r="F217" s="54"/>
      <c r="G217" s="53"/>
      <c r="H217" s="54"/>
      <c r="I217" s="68">
        <v>55305</v>
      </c>
      <c r="J217" s="53">
        <f>(I217/1000000)*1120.55</f>
        <v>61.972017749999999</v>
      </c>
      <c r="K217" s="181">
        <v>10110201</v>
      </c>
      <c r="L217" s="178">
        <f>SUM(J227,J228)</f>
        <v>114.13059792186951</v>
      </c>
      <c r="M217" s="161"/>
      <c r="N217" s="161"/>
      <c r="O217" s="161"/>
      <c r="Q217" s="851" t="s">
        <v>1160</v>
      </c>
      <c r="R217" s="852"/>
      <c r="S217" s="852"/>
      <c r="T217" s="853"/>
      <c r="U217" s="851" t="s">
        <v>1161</v>
      </c>
      <c r="V217" s="853"/>
    </row>
    <row r="218" spans="1:29" ht="43.95" customHeight="1" x14ac:dyDescent="0.3">
      <c r="A218" s="57" t="s">
        <v>624</v>
      </c>
      <c r="B218" s="209">
        <v>10120201</v>
      </c>
      <c r="C218" s="209">
        <v>222</v>
      </c>
      <c r="D218" s="209"/>
      <c r="E218" s="53"/>
      <c r="F218" s="54"/>
      <c r="G218" s="53"/>
      <c r="H218" s="54"/>
      <c r="I218" s="68">
        <v>60500</v>
      </c>
      <c r="J218" s="53">
        <f t="shared" ref="J218:J271" si="30">(I218/1000000)*1120.55</f>
        <v>67.793274999999994</v>
      </c>
      <c r="K218" s="181">
        <v>10120101</v>
      </c>
      <c r="L218" s="178">
        <f>SUM(J229,J230)</f>
        <v>74.775223895299661</v>
      </c>
      <c r="M218" s="161"/>
      <c r="N218" s="161"/>
      <c r="O218" s="161"/>
      <c r="Q218" s="315" t="s">
        <v>7</v>
      </c>
      <c r="R218" s="113" t="s">
        <v>1071</v>
      </c>
      <c r="S218" s="113" t="s">
        <v>1064</v>
      </c>
      <c r="T218" s="119" t="s">
        <v>665</v>
      </c>
      <c r="U218" s="229" t="s">
        <v>1072</v>
      </c>
      <c r="V218" s="177" t="s">
        <v>1073</v>
      </c>
    </row>
    <row r="219" spans="1:29" x14ac:dyDescent="0.3">
      <c r="A219" s="57" t="s">
        <v>630</v>
      </c>
      <c r="B219" s="209">
        <v>10150002</v>
      </c>
      <c r="C219" s="209">
        <v>100</v>
      </c>
      <c r="D219" s="209"/>
      <c r="E219" s="53"/>
      <c r="F219" s="54"/>
      <c r="G219" s="53"/>
      <c r="H219" s="54"/>
      <c r="I219" s="68">
        <v>84770</v>
      </c>
      <c r="J219" s="53">
        <f t="shared" si="30"/>
        <v>94.989023499999988</v>
      </c>
      <c r="K219" s="181">
        <v>10120102</v>
      </c>
      <c r="L219" s="178">
        <f>SUM(J231)</f>
        <v>23.613226453606046</v>
      </c>
      <c r="M219" s="161"/>
      <c r="N219" s="161"/>
      <c r="O219" s="161"/>
      <c r="Q219" s="57">
        <v>16010101</v>
      </c>
      <c r="R219" s="208">
        <f>'Water Use Current M&amp;I'!AP240</f>
        <v>400</v>
      </c>
      <c r="S219" s="208">
        <v>400</v>
      </c>
      <c r="T219" s="72">
        <v>1</v>
      </c>
      <c r="U219" s="57">
        <f>Input!AH66</f>
        <v>222</v>
      </c>
      <c r="V219" s="178">
        <f>U219*T219</f>
        <v>222</v>
      </c>
    </row>
    <row r="220" spans="1:29" ht="15" thickBot="1" x14ac:dyDescent="0.35">
      <c r="A220" s="57" t="s">
        <v>636</v>
      </c>
      <c r="B220" s="209">
        <v>10120107</v>
      </c>
      <c r="C220" s="209">
        <v>950</v>
      </c>
      <c r="D220" s="209"/>
      <c r="E220" s="53"/>
      <c r="F220" s="54"/>
      <c r="G220" s="53"/>
      <c r="H220" s="54"/>
      <c r="I220" s="68">
        <v>213750</v>
      </c>
      <c r="J220" s="53">
        <f t="shared" si="30"/>
        <v>239.5175625</v>
      </c>
      <c r="K220" s="181">
        <v>10120103</v>
      </c>
      <c r="L220" s="178">
        <f>SUM(J232:J235)</f>
        <v>155.45375440400082</v>
      </c>
      <c r="M220" s="161"/>
      <c r="N220" s="161"/>
      <c r="O220" s="161"/>
      <c r="Q220" s="73">
        <v>16010102</v>
      </c>
      <c r="R220" s="74">
        <f>'Water Use Current M&amp;I'!AP241</f>
        <v>0</v>
      </c>
      <c r="S220" s="74">
        <v>400</v>
      </c>
      <c r="T220" s="75">
        <v>0</v>
      </c>
      <c r="U220" s="73">
        <f>$U$219</f>
        <v>222</v>
      </c>
      <c r="V220" s="179">
        <f>U220*T220</f>
        <v>0</v>
      </c>
    </row>
    <row r="221" spans="1:29" ht="15" thickTop="1" x14ac:dyDescent="0.3">
      <c r="A221" s="57" t="s">
        <v>625</v>
      </c>
      <c r="B221" s="209">
        <v>10120203</v>
      </c>
      <c r="C221" s="209">
        <v>1250</v>
      </c>
      <c r="D221" s="209"/>
      <c r="E221" s="53"/>
      <c r="F221" s="54"/>
      <c r="G221" s="53"/>
      <c r="H221" s="54"/>
      <c r="I221" s="68">
        <v>226313</v>
      </c>
      <c r="J221" s="53">
        <f t="shared" si="30"/>
        <v>253.59503214999998</v>
      </c>
      <c r="K221" s="181">
        <v>10120104</v>
      </c>
      <c r="L221" s="178">
        <f>SUM(J236:J238)</f>
        <v>116.49192464255837</v>
      </c>
      <c r="M221" s="161"/>
      <c r="N221" s="161"/>
      <c r="O221" s="161"/>
    </row>
    <row r="222" spans="1:29" x14ac:dyDescent="0.3">
      <c r="A222" s="57" t="s">
        <v>629</v>
      </c>
      <c r="B222" s="209">
        <v>10150002</v>
      </c>
      <c r="C222" s="209">
        <v>1600</v>
      </c>
      <c r="D222" s="209"/>
      <c r="E222" s="53"/>
      <c r="F222" s="54"/>
      <c r="G222" s="53"/>
      <c r="H222" s="54"/>
      <c r="I222" s="68">
        <v>302592</v>
      </c>
      <c r="J222" s="53">
        <f t="shared" si="30"/>
        <v>339.0694656</v>
      </c>
      <c r="K222" s="181">
        <v>10120105</v>
      </c>
      <c r="L222" s="178">
        <f>SUM(J239:J240)</f>
        <v>64.149268934680705</v>
      </c>
      <c r="M222" s="161"/>
      <c r="N222" s="161"/>
      <c r="O222" s="161"/>
    </row>
    <row r="223" spans="1:29" x14ac:dyDescent="0.3">
      <c r="A223" s="57" t="s">
        <v>623</v>
      </c>
      <c r="B223" s="209">
        <v>10120201</v>
      </c>
      <c r="C223" s="209">
        <v>770</v>
      </c>
      <c r="D223" s="209"/>
      <c r="E223" s="53"/>
      <c r="F223" s="54"/>
      <c r="G223" s="53"/>
      <c r="H223" s="54"/>
      <c r="I223" s="68">
        <v>373125</v>
      </c>
      <c r="J223" s="53">
        <f t="shared" si="30"/>
        <v>418.10521874999995</v>
      </c>
      <c r="K223" s="181">
        <v>10120106</v>
      </c>
      <c r="L223" s="178">
        <f>SUM(J241:J242)</f>
        <v>16.922816027468606</v>
      </c>
      <c r="M223" s="161"/>
      <c r="N223" s="161"/>
      <c r="O223" s="161"/>
    </row>
    <row r="224" spans="1:29" x14ac:dyDescent="0.3">
      <c r="A224" s="57" t="s">
        <v>620</v>
      </c>
      <c r="B224" s="209">
        <v>10120201</v>
      </c>
      <c r="C224" s="209">
        <v>1500</v>
      </c>
      <c r="D224" s="209"/>
      <c r="E224" s="53"/>
      <c r="F224" s="54"/>
      <c r="G224" s="53"/>
      <c r="H224" s="54"/>
      <c r="I224" s="68">
        <v>433292</v>
      </c>
      <c r="J224" s="53">
        <f t="shared" si="30"/>
        <v>485.52535059999997</v>
      </c>
      <c r="K224" s="181">
        <v>10120107</v>
      </c>
      <c r="L224" s="178">
        <f>SUM(J220,J225,J243:J247)</f>
        <v>1830.6912148497099</v>
      </c>
      <c r="M224" s="161"/>
      <c r="N224" s="161"/>
      <c r="O224" s="161"/>
    </row>
    <row r="225" spans="1:15" x14ac:dyDescent="0.3">
      <c r="A225" s="57" t="s">
        <v>633</v>
      </c>
      <c r="B225" s="209">
        <v>10120107</v>
      </c>
      <c r="C225" s="209">
        <v>3300</v>
      </c>
      <c r="D225" s="209"/>
      <c r="E225" s="53"/>
      <c r="F225" s="54"/>
      <c r="G225" s="53"/>
      <c r="H225" s="54"/>
      <c r="I225" s="68">
        <v>742500</v>
      </c>
      <c r="J225" s="53">
        <f t="shared" si="30"/>
        <v>832.008375</v>
      </c>
      <c r="K225" s="181">
        <v>10120108</v>
      </c>
      <c r="L225" s="178">
        <f>J248</f>
        <v>20.071241466733067</v>
      </c>
      <c r="M225" s="161"/>
      <c r="N225" s="161"/>
      <c r="O225" s="161"/>
    </row>
    <row r="226" spans="1:15" x14ac:dyDescent="0.3">
      <c r="A226" s="57" t="s">
        <v>614</v>
      </c>
      <c r="B226" s="209">
        <v>10120201</v>
      </c>
      <c r="C226" s="209">
        <v>22000</v>
      </c>
      <c r="D226" s="209"/>
      <c r="E226" s="53"/>
      <c r="F226" s="54"/>
      <c r="G226" s="53"/>
      <c r="H226" s="54"/>
      <c r="I226" s="68">
        <v>5790400</v>
      </c>
      <c r="J226" s="53">
        <f t="shared" si="30"/>
        <v>6488.4327199999998</v>
      </c>
      <c r="K226" s="181">
        <v>10120201</v>
      </c>
      <c r="L226" s="178">
        <f>SUM(J217,J218,J223,J224,J226,J249,J250,J251,J252,J253,J254,J255,J256,J257,J258,J259,J260,J261,J262,J263,J264,J265)</f>
        <v>10806.035040279057</v>
      </c>
      <c r="M226" s="161"/>
      <c r="N226" s="161"/>
      <c r="O226" s="161"/>
    </row>
    <row r="227" spans="1:15" x14ac:dyDescent="0.3">
      <c r="A227" s="57" t="s">
        <v>1019</v>
      </c>
      <c r="B227" s="209">
        <v>10110201</v>
      </c>
      <c r="C227" s="209">
        <v>21</v>
      </c>
      <c r="D227" s="209">
        <v>12944</v>
      </c>
      <c r="E227" s="53">
        <v>1.6223730000000001E-3</v>
      </c>
      <c r="F227" s="54">
        <f>Input!AE36</f>
        <v>20205</v>
      </c>
      <c r="G227" s="53">
        <f>F227*E227</f>
        <v>32.780046465000005</v>
      </c>
      <c r="H227" s="54">
        <f>Input!AF36</f>
        <v>225</v>
      </c>
      <c r="I227" s="209">
        <f>H227*G227</f>
        <v>7375.5104546250013</v>
      </c>
      <c r="J227" s="53">
        <f t="shared" si="30"/>
        <v>8.2646282399300457</v>
      </c>
      <c r="K227" s="181">
        <v>10120202</v>
      </c>
      <c r="L227" s="178">
        <f>SUM(J266)</f>
        <v>81.465634321437079</v>
      </c>
      <c r="M227" s="161"/>
      <c r="N227" s="161"/>
      <c r="O227" s="161"/>
    </row>
    <row r="228" spans="1:15" x14ac:dyDescent="0.3">
      <c r="A228" s="57" t="s">
        <v>1019</v>
      </c>
      <c r="B228" s="209">
        <v>10110201</v>
      </c>
      <c r="C228" s="209">
        <v>269</v>
      </c>
      <c r="D228" s="209">
        <v>12944</v>
      </c>
      <c r="E228" s="53">
        <v>2.0781829000000002E-2</v>
      </c>
      <c r="F228" s="54">
        <f>$F$227</f>
        <v>20205</v>
      </c>
      <c r="G228" s="53">
        <f t="shared" ref="G228:G271" si="31">F228*E228</f>
        <v>419.89685494500003</v>
      </c>
      <c r="H228" s="54">
        <f>$H$227</f>
        <v>225</v>
      </c>
      <c r="I228" s="209">
        <f t="shared" ref="I228:I271" si="32">H228*G228</f>
        <v>94476.792362625012</v>
      </c>
      <c r="J228" s="53">
        <f t="shared" si="30"/>
        <v>105.86596968193946</v>
      </c>
      <c r="K228" s="181">
        <v>10120203</v>
      </c>
      <c r="L228" s="178">
        <f>SUM(J221,J267,J268,J269)</f>
        <v>539.31509159644247</v>
      </c>
      <c r="M228" s="161"/>
      <c r="N228" s="161"/>
      <c r="O228" s="161"/>
    </row>
    <row r="229" spans="1:15" ht="15" thickBot="1" x14ac:dyDescent="0.35">
      <c r="A229" s="57" t="s">
        <v>1019</v>
      </c>
      <c r="B229" s="209">
        <v>10120101</v>
      </c>
      <c r="C229" s="209">
        <v>118</v>
      </c>
      <c r="D229" s="209">
        <v>12944</v>
      </c>
      <c r="E229" s="53">
        <v>9.1161929999999999E-3</v>
      </c>
      <c r="F229" s="54">
        <f t="shared" ref="F229:F271" si="33">$F$227</f>
        <v>20205</v>
      </c>
      <c r="G229" s="53">
        <f t="shared" si="31"/>
        <v>184.19267956499999</v>
      </c>
      <c r="H229" s="54">
        <f t="shared" ref="H229:H271" si="34">$H$227</f>
        <v>225</v>
      </c>
      <c r="I229" s="209">
        <f t="shared" si="32"/>
        <v>41443.352902125</v>
      </c>
      <c r="J229" s="53">
        <f t="shared" si="30"/>
        <v>46.439349094476171</v>
      </c>
      <c r="K229" s="183">
        <v>10150002</v>
      </c>
      <c r="L229" s="179">
        <f>SUM(J219,J222,J270,J271)</f>
        <v>532.05338499545758</v>
      </c>
      <c r="M229" s="161"/>
      <c r="N229" s="161"/>
      <c r="O229" s="161"/>
    </row>
    <row r="230" spans="1:15" ht="15" thickTop="1" x14ac:dyDescent="0.3">
      <c r="A230" s="57" t="s">
        <v>1019</v>
      </c>
      <c r="B230" s="209">
        <v>10120101</v>
      </c>
      <c r="C230" s="209">
        <v>72</v>
      </c>
      <c r="D230" s="209">
        <v>12944</v>
      </c>
      <c r="E230" s="53">
        <v>5.5624230000000004E-3</v>
      </c>
      <c r="F230" s="54">
        <f t="shared" si="33"/>
        <v>20205</v>
      </c>
      <c r="G230" s="53">
        <f t="shared" si="31"/>
        <v>112.38875671500001</v>
      </c>
      <c r="H230" s="54">
        <f t="shared" si="34"/>
        <v>225</v>
      </c>
      <c r="I230" s="209">
        <f t="shared" si="32"/>
        <v>25287.470260875005</v>
      </c>
      <c r="J230" s="53">
        <f t="shared" si="30"/>
        <v>28.335874800823486</v>
      </c>
      <c r="K230" s="161"/>
      <c r="L230" s="161"/>
      <c r="M230" s="161"/>
      <c r="N230" s="161"/>
      <c r="O230" s="161"/>
    </row>
    <row r="231" spans="1:15" x14ac:dyDescent="0.3">
      <c r="A231" s="57" t="s">
        <v>1019</v>
      </c>
      <c r="B231" s="209">
        <v>10120102</v>
      </c>
      <c r="C231" s="209">
        <v>60</v>
      </c>
      <c r="D231" s="209">
        <v>12944</v>
      </c>
      <c r="E231" s="53">
        <v>4.6353519999999997E-3</v>
      </c>
      <c r="F231" s="54">
        <f t="shared" si="33"/>
        <v>20205</v>
      </c>
      <c r="G231" s="53">
        <f t="shared" si="31"/>
        <v>93.657287159999996</v>
      </c>
      <c r="H231" s="54">
        <f t="shared" si="34"/>
        <v>225</v>
      </c>
      <c r="I231" s="209">
        <f t="shared" si="32"/>
        <v>21072.889610999999</v>
      </c>
      <c r="J231" s="53">
        <f t="shared" si="30"/>
        <v>23.613226453606046</v>
      </c>
      <c r="K231" s="161"/>
      <c r="L231" s="161"/>
      <c r="M231" s="161"/>
      <c r="N231" s="161"/>
      <c r="O231" s="161"/>
    </row>
    <row r="232" spans="1:15" x14ac:dyDescent="0.3">
      <c r="A232" s="57" t="s">
        <v>1019</v>
      </c>
      <c r="B232" s="209">
        <v>10120103</v>
      </c>
      <c r="C232" s="209">
        <v>118</v>
      </c>
      <c r="D232" s="209">
        <v>12944</v>
      </c>
      <c r="E232" s="53">
        <v>9.1161929999999999E-3</v>
      </c>
      <c r="F232" s="54">
        <f t="shared" si="33"/>
        <v>20205</v>
      </c>
      <c r="G232" s="53">
        <f t="shared" si="31"/>
        <v>184.19267956499999</v>
      </c>
      <c r="H232" s="54">
        <f t="shared" si="34"/>
        <v>225</v>
      </c>
      <c r="I232" s="209">
        <f t="shared" si="32"/>
        <v>41443.352902125</v>
      </c>
      <c r="J232" s="53">
        <f t="shared" si="30"/>
        <v>46.439349094476171</v>
      </c>
      <c r="K232" s="161"/>
      <c r="L232" s="161"/>
      <c r="M232" s="161"/>
      <c r="N232" s="161"/>
      <c r="O232" s="161"/>
    </row>
    <row r="233" spans="1:15" x14ac:dyDescent="0.3">
      <c r="A233" s="57" t="s">
        <v>1019</v>
      </c>
      <c r="B233" s="209">
        <v>10120103</v>
      </c>
      <c r="C233" s="209">
        <v>22</v>
      </c>
      <c r="D233" s="209">
        <v>12944</v>
      </c>
      <c r="E233" s="53">
        <v>1.699629E-3</v>
      </c>
      <c r="F233" s="54">
        <f t="shared" si="33"/>
        <v>20205</v>
      </c>
      <c r="G233" s="53">
        <f t="shared" si="31"/>
        <v>34.341003944999997</v>
      </c>
      <c r="H233" s="54">
        <f t="shared" si="34"/>
        <v>225</v>
      </c>
      <c r="I233" s="209">
        <f t="shared" si="32"/>
        <v>7726.7258876249989</v>
      </c>
      <c r="J233" s="53">
        <f t="shared" si="30"/>
        <v>8.6581826933781922</v>
      </c>
      <c r="K233" s="161"/>
      <c r="L233" s="161"/>
      <c r="M233" s="161"/>
      <c r="N233" s="161"/>
      <c r="O233" s="161"/>
    </row>
    <row r="234" spans="1:15" x14ac:dyDescent="0.3">
      <c r="A234" s="57" t="s">
        <v>1019</v>
      </c>
      <c r="B234" s="209">
        <v>10120103</v>
      </c>
      <c r="C234" s="209">
        <v>27</v>
      </c>
      <c r="D234" s="209">
        <v>12944</v>
      </c>
      <c r="E234" s="53">
        <v>2.0859089999999999E-3</v>
      </c>
      <c r="F234" s="54">
        <f t="shared" si="33"/>
        <v>20205</v>
      </c>
      <c r="G234" s="53">
        <f t="shared" si="31"/>
        <v>42.145791344999999</v>
      </c>
      <c r="H234" s="54">
        <f t="shared" si="34"/>
        <v>225</v>
      </c>
      <c r="I234" s="209">
        <f t="shared" si="32"/>
        <v>9482.8030526250004</v>
      </c>
      <c r="J234" s="53">
        <f t="shared" si="30"/>
        <v>10.625954960618943</v>
      </c>
      <c r="K234" s="161"/>
      <c r="L234" s="161"/>
      <c r="M234" s="161"/>
      <c r="N234" s="161"/>
      <c r="O234" s="161"/>
    </row>
    <row r="235" spans="1:15" x14ac:dyDescent="0.3">
      <c r="A235" s="57" t="s">
        <v>1019</v>
      </c>
      <c r="B235" s="209">
        <v>10120103</v>
      </c>
      <c r="C235" s="209">
        <v>228</v>
      </c>
      <c r="D235" s="209">
        <v>12944</v>
      </c>
      <c r="E235" s="53">
        <v>1.7614339E-2</v>
      </c>
      <c r="F235" s="54">
        <f t="shared" si="33"/>
        <v>20205</v>
      </c>
      <c r="G235" s="53">
        <f t="shared" si="31"/>
        <v>355.89771949499999</v>
      </c>
      <c r="H235" s="54">
        <f t="shared" si="34"/>
        <v>225</v>
      </c>
      <c r="I235" s="209">
        <f t="shared" si="32"/>
        <v>80076.986886375002</v>
      </c>
      <c r="J235" s="53">
        <f t="shared" si="30"/>
        <v>89.730267655527513</v>
      </c>
      <c r="K235" s="161"/>
      <c r="L235" s="161"/>
      <c r="M235" s="161"/>
      <c r="N235" s="161"/>
      <c r="O235" s="161"/>
    </row>
    <row r="236" spans="1:15" x14ac:dyDescent="0.3">
      <c r="A236" s="57" t="s">
        <v>627</v>
      </c>
      <c r="B236" s="209">
        <v>10120104</v>
      </c>
      <c r="C236" s="209">
        <v>40</v>
      </c>
      <c r="D236" s="209">
        <v>12944</v>
      </c>
      <c r="E236" s="53">
        <v>3.0902350000000002E-3</v>
      </c>
      <c r="F236" s="54">
        <f t="shared" si="33"/>
        <v>20205</v>
      </c>
      <c r="G236" s="53">
        <f t="shared" si="31"/>
        <v>62.438198175000004</v>
      </c>
      <c r="H236" s="54">
        <f t="shared" si="34"/>
        <v>225</v>
      </c>
      <c r="I236" s="209">
        <f t="shared" si="32"/>
        <v>14048.594589375001</v>
      </c>
      <c r="J236" s="53">
        <f t="shared" si="30"/>
        <v>15.742152667124158</v>
      </c>
      <c r="K236" s="161"/>
      <c r="L236" s="161"/>
      <c r="M236" s="161"/>
      <c r="N236" s="161"/>
      <c r="O236" s="161"/>
    </row>
    <row r="237" spans="1:15" x14ac:dyDescent="0.3">
      <c r="A237" s="57" t="s">
        <v>1019</v>
      </c>
      <c r="B237" s="209">
        <v>10120104</v>
      </c>
      <c r="C237" s="209">
        <v>0</v>
      </c>
      <c r="D237" s="209">
        <v>12944</v>
      </c>
      <c r="E237" s="53">
        <v>0</v>
      </c>
      <c r="F237" s="54">
        <f t="shared" si="33"/>
        <v>20205</v>
      </c>
      <c r="G237" s="53">
        <f t="shared" si="31"/>
        <v>0</v>
      </c>
      <c r="H237" s="54">
        <f t="shared" si="34"/>
        <v>225</v>
      </c>
      <c r="I237" s="209">
        <f t="shared" si="32"/>
        <v>0</v>
      </c>
      <c r="J237" s="53">
        <f t="shared" si="30"/>
        <v>0</v>
      </c>
      <c r="K237" s="161"/>
      <c r="L237" s="161"/>
      <c r="M237" s="161"/>
      <c r="N237" s="161"/>
      <c r="O237" s="161"/>
    </row>
    <row r="238" spans="1:15" x14ac:dyDescent="0.3">
      <c r="A238" s="57" t="s">
        <v>1019</v>
      </c>
      <c r="B238" s="209">
        <v>10120104</v>
      </c>
      <c r="C238" s="209">
        <v>256</v>
      </c>
      <c r="D238" s="209">
        <v>12944</v>
      </c>
      <c r="E238" s="53">
        <v>1.9777502999999998E-2</v>
      </c>
      <c r="F238" s="54">
        <f t="shared" si="33"/>
        <v>20205</v>
      </c>
      <c r="G238" s="53">
        <f t="shared" si="31"/>
        <v>399.60444811499997</v>
      </c>
      <c r="H238" s="54">
        <f t="shared" si="34"/>
        <v>225</v>
      </c>
      <c r="I238" s="209">
        <f t="shared" si="32"/>
        <v>89911.000825874988</v>
      </c>
      <c r="J238" s="53">
        <f t="shared" si="30"/>
        <v>100.74977197543421</v>
      </c>
      <c r="K238" s="161"/>
      <c r="L238" s="161"/>
      <c r="M238" s="161"/>
      <c r="N238" s="161"/>
      <c r="O238" s="161"/>
    </row>
    <row r="239" spans="1:15" x14ac:dyDescent="0.3">
      <c r="A239" s="57" t="s">
        <v>1019</v>
      </c>
      <c r="B239" s="209">
        <v>10120105</v>
      </c>
      <c r="C239" s="209">
        <v>142</v>
      </c>
      <c r="D239" s="209">
        <v>12944</v>
      </c>
      <c r="E239" s="53">
        <v>1.0970334E-2</v>
      </c>
      <c r="F239" s="54">
        <f t="shared" si="33"/>
        <v>20205</v>
      </c>
      <c r="G239" s="53">
        <f t="shared" si="31"/>
        <v>221.65559847</v>
      </c>
      <c r="H239" s="54">
        <f t="shared" si="34"/>
        <v>225</v>
      </c>
      <c r="I239" s="209">
        <f t="shared" si="32"/>
        <v>49872.50965575</v>
      </c>
      <c r="J239" s="53">
        <f t="shared" si="30"/>
        <v>55.884640694750658</v>
      </c>
      <c r="K239" s="161"/>
      <c r="L239" s="161"/>
      <c r="M239" s="161"/>
      <c r="N239" s="161"/>
      <c r="O239" s="161"/>
    </row>
    <row r="240" spans="1:15" x14ac:dyDescent="0.3">
      <c r="A240" s="57" t="s">
        <v>1019</v>
      </c>
      <c r="B240" s="209">
        <v>10120105</v>
      </c>
      <c r="C240" s="209">
        <v>21</v>
      </c>
      <c r="D240" s="209">
        <v>12944</v>
      </c>
      <c r="E240" s="53">
        <v>1.6223730000000001E-3</v>
      </c>
      <c r="F240" s="54">
        <f t="shared" si="33"/>
        <v>20205</v>
      </c>
      <c r="G240" s="53">
        <f t="shared" si="31"/>
        <v>32.780046465000005</v>
      </c>
      <c r="H240" s="54">
        <f t="shared" si="34"/>
        <v>225</v>
      </c>
      <c r="I240" s="209">
        <f t="shared" si="32"/>
        <v>7375.5104546250013</v>
      </c>
      <c r="J240" s="53">
        <f t="shared" si="30"/>
        <v>8.2646282399300457</v>
      </c>
      <c r="K240" s="161"/>
      <c r="L240" s="161"/>
      <c r="M240" s="161"/>
      <c r="N240" s="161"/>
      <c r="O240" s="161"/>
    </row>
    <row r="241" spans="1:15" x14ac:dyDescent="0.3">
      <c r="A241" s="57" t="s">
        <v>1019</v>
      </c>
      <c r="B241" s="209">
        <v>10120106</v>
      </c>
      <c r="C241" s="209">
        <v>33</v>
      </c>
      <c r="D241" s="209">
        <v>12944</v>
      </c>
      <c r="E241" s="53">
        <v>2.5494440000000001E-3</v>
      </c>
      <c r="F241" s="54">
        <f t="shared" si="33"/>
        <v>20205</v>
      </c>
      <c r="G241" s="53">
        <f t="shared" si="31"/>
        <v>51.511516020000002</v>
      </c>
      <c r="H241" s="54">
        <f t="shared" si="34"/>
        <v>225</v>
      </c>
      <c r="I241" s="209">
        <f t="shared" si="32"/>
        <v>11590.091104500001</v>
      </c>
      <c r="J241" s="53">
        <f t="shared" si="30"/>
        <v>12.987276587147475</v>
      </c>
      <c r="K241" s="161"/>
      <c r="L241" s="161"/>
      <c r="M241" s="161"/>
      <c r="N241" s="161"/>
      <c r="O241" s="161"/>
    </row>
    <row r="242" spans="1:15" x14ac:dyDescent="0.3">
      <c r="A242" s="57" t="s">
        <v>1019</v>
      </c>
      <c r="B242" s="209">
        <v>10120106</v>
      </c>
      <c r="C242" s="209">
        <v>10</v>
      </c>
      <c r="D242" s="209">
        <v>12944</v>
      </c>
      <c r="E242" s="53">
        <v>7.7255900000000003E-4</v>
      </c>
      <c r="F242" s="54">
        <f t="shared" si="33"/>
        <v>20205</v>
      </c>
      <c r="G242" s="53">
        <f t="shared" si="31"/>
        <v>15.609554595000001</v>
      </c>
      <c r="H242" s="54">
        <f t="shared" si="34"/>
        <v>225</v>
      </c>
      <c r="I242" s="209">
        <f t="shared" si="32"/>
        <v>3512.1497838750001</v>
      </c>
      <c r="J242" s="53">
        <f t="shared" si="30"/>
        <v>3.935539440321131</v>
      </c>
      <c r="K242" s="161"/>
      <c r="L242" s="161"/>
      <c r="M242" s="161"/>
      <c r="N242" s="161"/>
      <c r="O242" s="161"/>
    </row>
    <row r="243" spans="1:15" x14ac:dyDescent="0.3">
      <c r="A243" s="57" t="s">
        <v>631</v>
      </c>
      <c r="B243" s="209">
        <v>10120107</v>
      </c>
      <c r="C243" s="209">
        <v>110</v>
      </c>
      <c r="D243" s="209">
        <v>12944</v>
      </c>
      <c r="E243" s="53">
        <v>8.4981459999999998E-3</v>
      </c>
      <c r="F243" s="54">
        <f t="shared" si="33"/>
        <v>20205</v>
      </c>
      <c r="G243" s="53">
        <f t="shared" si="31"/>
        <v>171.70503993</v>
      </c>
      <c r="H243" s="54">
        <f t="shared" si="34"/>
        <v>225</v>
      </c>
      <c r="I243" s="209">
        <f t="shared" si="32"/>
        <v>38633.633984250002</v>
      </c>
      <c r="J243" s="53">
        <f t="shared" si="30"/>
        <v>43.290918561051335</v>
      </c>
      <c r="K243" s="161"/>
      <c r="L243" s="161"/>
      <c r="M243" s="161"/>
      <c r="N243" s="161"/>
      <c r="O243" s="161"/>
    </row>
    <row r="244" spans="1:15" x14ac:dyDescent="0.3">
      <c r="A244" s="57" t="s">
        <v>634</v>
      </c>
      <c r="B244" s="209">
        <v>10120107</v>
      </c>
      <c r="C244" s="209">
        <v>216</v>
      </c>
      <c r="D244" s="209">
        <v>12944</v>
      </c>
      <c r="E244" s="53">
        <v>1.6687268000000002E-2</v>
      </c>
      <c r="F244" s="54">
        <f t="shared" si="33"/>
        <v>20205</v>
      </c>
      <c r="G244" s="53">
        <f t="shared" si="31"/>
        <v>337.16624994000006</v>
      </c>
      <c r="H244" s="54">
        <f t="shared" si="34"/>
        <v>225</v>
      </c>
      <c r="I244" s="209">
        <f t="shared" si="32"/>
        <v>75862.406236500014</v>
      </c>
      <c r="J244" s="53">
        <f t="shared" si="30"/>
        <v>85.007619308310083</v>
      </c>
      <c r="K244" s="161"/>
      <c r="L244" s="161"/>
      <c r="M244" s="161"/>
      <c r="N244" s="161"/>
      <c r="O244" s="161"/>
    </row>
    <row r="245" spans="1:15" x14ac:dyDescent="0.3">
      <c r="A245" s="57" t="s">
        <v>635</v>
      </c>
      <c r="B245" s="209">
        <v>10120107</v>
      </c>
      <c r="C245" s="209">
        <v>500</v>
      </c>
      <c r="D245" s="209">
        <v>12944</v>
      </c>
      <c r="E245" s="53">
        <v>3.8627936000000002E-2</v>
      </c>
      <c r="F245" s="54">
        <f t="shared" si="33"/>
        <v>20205</v>
      </c>
      <c r="G245" s="53">
        <f t="shared" si="31"/>
        <v>780.47744688</v>
      </c>
      <c r="H245" s="54">
        <f t="shared" si="34"/>
        <v>225</v>
      </c>
      <c r="I245" s="209">
        <f t="shared" si="32"/>
        <v>175607.425548</v>
      </c>
      <c r="J245" s="53">
        <f t="shared" si="30"/>
        <v>196.77690069781139</v>
      </c>
      <c r="K245" s="161"/>
      <c r="L245" s="161"/>
      <c r="M245" s="161"/>
      <c r="N245" s="161"/>
      <c r="O245" s="161"/>
    </row>
    <row r="246" spans="1:15" x14ac:dyDescent="0.3">
      <c r="A246" s="57" t="s">
        <v>637</v>
      </c>
      <c r="B246" s="209">
        <v>10120107</v>
      </c>
      <c r="C246" s="209">
        <v>300</v>
      </c>
      <c r="D246" s="209">
        <v>12944</v>
      </c>
      <c r="E246" s="53">
        <v>2.3176761000000001E-2</v>
      </c>
      <c r="F246" s="54">
        <f t="shared" si="33"/>
        <v>20205</v>
      </c>
      <c r="G246" s="53">
        <f t="shared" si="31"/>
        <v>468.28645600499999</v>
      </c>
      <c r="H246" s="54">
        <f t="shared" si="34"/>
        <v>225</v>
      </c>
      <c r="I246" s="209">
        <f t="shared" si="32"/>
        <v>105364.452601125</v>
      </c>
      <c r="J246" s="53">
        <f t="shared" si="30"/>
        <v>118.0661373621906</v>
      </c>
      <c r="K246" s="161"/>
      <c r="L246" s="161"/>
      <c r="M246" s="161"/>
      <c r="N246" s="161"/>
      <c r="O246" s="161"/>
    </row>
    <row r="247" spans="1:15" x14ac:dyDescent="0.3">
      <c r="A247" s="57" t="s">
        <v>1019</v>
      </c>
      <c r="B247" s="209">
        <v>10120107</v>
      </c>
      <c r="C247" s="209">
        <v>803</v>
      </c>
      <c r="D247" s="209">
        <v>12944</v>
      </c>
      <c r="E247" s="53">
        <v>6.2036464999999999E-2</v>
      </c>
      <c r="F247" s="54">
        <f t="shared" si="33"/>
        <v>20205</v>
      </c>
      <c r="G247" s="53">
        <f t="shared" si="31"/>
        <v>1253.4467753250001</v>
      </c>
      <c r="H247" s="54">
        <f t="shared" si="34"/>
        <v>225</v>
      </c>
      <c r="I247" s="209">
        <f t="shared" si="32"/>
        <v>282025.52444812504</v>
      </c>
      <c r="J247" s="53">
        <f t="shared" si="30"/>
        <v>316.02370142034653</v>
      </c>
      <c r="K247" s="161"/>
      <c r="L247" s="161"/>
      <c r="M247" s="161"/>
      <c r="N247" s="161"/>
      <c r="O247" s="161"/>
    </row>
    <row r="248" spans="1:15" x14ac:dyDescent="0.3">
      <c r="A248" s="57" t="s">
        <v>1019</v>
      </c>
      <c r="B248" s="209">
        <v>10120108</v>
      </c>
      <c r="C248" s="209">
        <v>51</v>
      </c>
      <c r="D248" s="209">
        <v>12944</v>
      </c>
      <c r="E248" s="53">
        <v>3.9400490000000002E-3</v>
      </c>
      <c r="F248" s="54">
        <f t="shared" si="33"/>
        <v>20205</v>
      </c>
      <c r="G248" s="53">
        <f t="shared" si="31"/>
        <v>79.608690045000003</v>
      </c>
      <c r="H248" s="54">
        <f t="shared" si="34"/>
        <v>225</v>
      </c>
      <c r="I248" s="209">
        <f t="shared" si="32"/>
        <v>17911.955260125</v>
      </c>
      <c r="J248" s="53">
        <f t="shared" si="30"/>
        <v>20.071241466733067</v>
      </c>
      <c r="K248" s="161"/>
      <c r="L248" s="161"/>
      <c r="M248" s="161"/>
      <c r="N248" s="161"/>
      <c r="O248" s="161"/>
    </row>
    <row r="249" spans="1:15" x14ac:dyDescent="0.3">
      <c r="A249" s="57" t="s">
        <v>605</v>
      </c>
      <c r="B249" s="209">
        <v>10120201</v>
      </c>
      <c r="C249" s="209">
        <v>210</v>
      </c>
      <c r="D249" s="209">
        <v>12944</v>
      </c>
      <c r="E249" s="53">
        <v>1.6223733000000001E-2</v>
      </c>
      <c r="F249" s="54">
        <f t="shared" si="33"/>
        <v>20205</v>
      </c>
      <c r="G249" s="53">
        <f t="shared" si="31"/>
        <v>327.80052526500003</v>
      </c>
      <c r="H249" s="54">
        <f t="shared" si="34"/>
        <v>225</v>
      </c>
      <c r="I249" s="209">
        <f t="shared" si="32"/>
        <v>73755.118184625011</v>
      </c>
      <c r="J249" s="53">
        <f t="shared" si="30"/>
        <v>82.646297681781547</v>
      </c>
      <c r="K249" s="161"/>
      <c r="L249" s="161"/>
      <c r="M249" s="161"/>
      <c r="N249" s="161"/>
      <c r="O249" s="161"/>
    </row>
    <row r="250" spans="1:15" x14ac:dyDescent="0.3">
      <c r="A250" s="57" t="s">
        <v>606</v>
      </c>
      <c r="B250" s="209">
        <v>10120201</v>
      </c>
      <c r="C250" s="209">
        <v>800</v>
      </c>
      <c r="D250" s="209">
        <v>12944</v>
      </c>
      <c r="E250" s="53">
        <v>6.1804696999999999E-2</v>
      </c>
      <c r="F250" s="54">
        <f t="shared" si="33"/>
        <v>20205</v>
      </c>
      <c r="G250" s="53">
        <f t="shared" si="31"/>
        <v>1248.7639028849999</v>
      </c>
      <c r="H250" s="54">
        <f t="shared" si="34"/>
        <v>225</v>
      </c>
      <c r="I250" s="209">
        <f t="shared" si="32"/>
        <v>280971.87814912497</v>
      </c>
      <c r="J250" s="53">
        <f t="shared" si="30"/>
        <v>314.84303806000196</v>
      </c>
      <c r="K250" s="161"/>
      <c r="L250" s="161"/>
      <c r="M250" s="161"/>
      <c r="N250" s="161"/>
      <c r="O250" s="161"/>
    </row>
    <row r="251" spans="1:15" x14ac:dyDescent="0.3">
      <c r="A251" s="57" t="s">
        <v>607</v>
      </c>
      <c r="B251" s="209">
        <v>10120201</v>
      </c>
      <c r="C251" s="209">
        <v>250</v>
      </c>
      <c r="D251" s="209">
        <v>12944</v>
      </c>
      <c r="E251" s="53">
        <v>1.9313968000000001E-2</v>
      </c>
      <c r="F251" s="54">
        <f t="shared" si="33"/>
        <v>20205</v>
      </c>
      <c r="G251" s="53">
        <f t="shared" si="31"/>
        <v>390.23872344</v>
      </c>
      <c r="H251" s="54">
        <f t="shared" si="34"/>
        <v>225</v>
      </c>
      <c r="I251" s="209">
        <f t="shared" si="32"/>
        <v>87803.712774</v>
      </c>
      <c r="J251" s="53">
        <f t="shared" si="30"/>
        <v>98.388450348905693</v>
      </c>
      <c r="K251" s="161"/>
      <c r="L251" s="161"/>
      <c r="M251" s="161"/>
      <c r="N251" s="161"/>
      <c r="O251" s="161"/>
    </row>
    <row r="252" spans="1:15" x14ac:dyDescent="0.3">
      <c r="A252" s="57" t="s">
        <v>608</v>
      </c>
      <c r="B252" s="209">
        <v>10120201</v>
      </c>
      <c r="C252" s="209">
        <v>1500</v>
      </c>
      <c r="D252" s="209">
        <v>12944</v>
      </c>
      <c r="E252" s="53">
        <v>0.11588380700000001</v>
      </c>
      <c r="F252" s="54">
        <f t="shared" si="33"/>
        <v>20205</v>
      </c>
      <c r="G252" s="53">
        <f t="shared" si="31"/>
        <v>2341.4323204350003</v>
      </c>
      <c r="H252" s="54">
        <f t="shared" si="34"/>
        <v>225</v>
      </c>
      <c r="I252" s="209">
        <f t="shared" si="32"/>
        <v>526822.27209787501</v>
      </c>
      <c r="J252" s="53">
        <f t="shared" si="30"/>
        <v>590.33069699927387</v>
      </c>
      <c r="K252" s="161"/>
      <c r="L252" s="161"/>
      <c r="M252" s="161"/>
      <c r="N252" s="161"/>
      <c r="O252" s="161"/>
    </row>
    <row r="253" spans="1:15" x14ac:dyDescent="0.3">
      <c r="A253" s="57" t="s">
        <v>609</v>
      </c>
      <c r="B253" s="209">
        <v>10120201</v>
      </c>
      <c r="C253" s="209">
        <v>250</v>
      </c>
      <c r="D253" s="209">
        <v>12944</v>
      </c>
      <c r="E253" s="53">
        <v>1.9313968000000001E-2</v>
      </c>
      <c r="F253" s="54">
        <f t="shared" si="33"/>
        <v>20205</v>
      </c>
      <c r="G253" s="53">
        <f t="shared" si="31"/>
        <v>390.23872344</v>
      </c>
      <c r="H253" s="54">
        <f t="shared" si="34"/>
        <v>225</v>
      </c>
      <c r="I253" s="209">
        <f t="shared" si="32"/>
        <v>87803.712774</v>
      </c>
      <c r="J253" s="53">
        <f t="shared" si="30"/>
        <v>98.388450348905693</v>
      </c>
      <c r="K253" s="161"/>
      <c r="L253" s="161"/>
      <c r="M253" s="161"/>
      <c r="N253" s="161"/>
      <c r="O253" s="161"/>
    </row>
    <row r="254" spans="1:15" x14ac:dyDescent="0.3">
      <c r="A254" s="57" t="s">
        <v>610</v>
      </c>
      <c r="B254" s="209">
        <v>10120201</v>
      </c>
      <c r="C254" s="209">
        <v>490</v>
      </c>
      <c r="D254" s="209">
        <v>12944</v>
      </c>
      <c r="E254" s="53">
        <v>3.7855377000000003E-2</v>
      </c>
      <c r="F254" s="54">
        <f t="shared" si="33"/>
        <v>20205</v>
      </c>
      <c r="G254" s="53">
        <f t="shared" si="31"/>
        <v>764.86789228500004</v>
      </c>
      <c r="H254" s="54">
        <f t="shared" si="34"/>
        <v>225</v>
      </c>
      <c r="I254" s="209">
        <f t="shared" si="32"/>
        <v>172095.27576412502</v>
      </c>
      <c r="J254" s="53">
        <f t="shared" si="30"/>
        <v>192.84136125749029</v>
      </c>
      <c r="K254" s="161"/>
      <c r="L254" s="161"/>
      <c r="M254" s="161"/>
      <c r="N254" s="161"/>
      <c r="O254" s="161"/>
    </row>
    <row r="255" spans="1:15" x14ac:dyDescent="0.3">
      <c r="A255" s="57" t="s">
        <v>611</v>
      </c>
      <c r="B255" s="209">
        <v>10120201</v>
      </c>
      <c r="C255" s="209">
        <v>250</v>
      </c>
      <c r="D255" s="209">
        <v>12944</v>
      </c>
      <c r="E255" s="53">
        <v>1.9313968000000001E-2</v>
      </c>
      <c r="F255" s="54">
        <f t="shared" si="33"/>
        <v>20205</v>
      </c>
      <c r="G255" s="53">
        <f t="shared" si="31"/>
        <v>390.23872344</v>
      </c>
      <c r="H255" s="54">
        <f t="shared" si="34"/>
        <v>225</v>
      </c>
      <c r="I255" s="209">
        <f t="shared" si="32"/>
        <v>87803.712774</v>
      </c>
      <c r="J255" s="53">
        <f t="shared" si="30"/>
        <v>98.388450348905693</v>
      </c>
      <c r="K255" s="161"/>
      <c r="L255" s="161"/>
      <c r="M255" s="161"/>
      <c r="N255" s="161"/>
      <c r="O255" s="161"/>
    </row>
    <row r="256" spans="1:15" x14ac:dyDescent="0.3">
      <c r="A256" s="57" t="s">
        <v>612</v>
      </c>
      <c r="B256" s="209">
        <v>10120201</v>
      </c>
      <c r="C256" s="209">
        <v>843</v>
      </c>
      <c r="D256" s="209">
        <v>12944</v>
      </c>
      <c r="E256" s="53">
        <v>6.5126699999999996E-2</v>
      </c>
      <c r="F256" s="54">
        <f t="shared" si="33"/>
        <v>20205</v>
      </c>
      <c r="G256" s="53">
        <f t="shared" si="31"/>
        <v>1315.8849734999999</v>
      </c>
      <c r="H256" s="54">
        <f t="shared" si="34"/>
        <v>225</v>
      </c>
      <c r="I256" s="209">
        <f t="shared" si="32"/>
        <v>296074.1190375</v>
      </c>
      <c r="J256" s="53">
        <f t="shared" si="30"/>
        <v>331.76585408747064</v>
      </c>
      <c r="K256" s="161"/>
      <c r="L256" s="161"/>
      <c r="M256" s="161"/>
      <c r="N256" s="161"/>
      <c r="O256" s="161"/>
    </row>
    <row r="257" spans="1:15" x14ac:dyDescent="0.3">
      <c r="A257" s="57" t="s">
        <v>613</v>
      </c>
      <c r="B257" s="209">
        <v>10120201</v>
      </c>
      <c r="C257" s="209">
        <v>400</v>
      </c>
      <c r="D257" s="209">
        <v>12944</v>
      </c>
      <c r="E257" s="53">
        <v>3.0902348999999999E-2</v>
      </c>
      <c r="F257" s="54">
        <f t="shared" si="33"/>
        <v>20205</v>
      </c>
      <c r="G257" s="53">
        <f t="shared" si="31"/>
        <v>624.38196154499997</v>
      </c>
      <c r="H257" s="54">
        <f t="shared" si="34"/>
        <v>225</v>
      </c>
      <c r="I257" s="209">
        <f t="shared" si="32"/>
        <v>140485.94134762499</v>
      </c>
      <c r="J257" s="53">
        <f t="shared" si="30"/>
        <v>157.42152157708117</v>
      </c>
      <c r="K257" s="161"/>
      <c r="L257" s="161"/>
      <c r="M257" s="161"/>
      <c r="N257" s="161"/>
      <c r="O257" s="161"/>
    </row>
    <row r="258" spans="1:15" x14ac:dyDescent="0.3">
      <c r="A258" s="57" t="s">
        <v>615</v>
      </c>
      <c r="B258" s="209">
        <v>10120201</v>
      </c>
      <c r="C258" s="209">
        <v>25</v>
      </c>
      <c r="D258" s="209">
        <v>12944</v>
      </c>
      <c r="E258" s="53">
        <v>1.9313970000000001E-3</v>
      </c>
      <c r="F258" s="54">
        <f t="shared" si="33"/>
        <v>20205</v>
      </c>
      <c r="G258" s="53">
        <f t="shared" si="31"/>
        <v>39.023876385000001</v>
      </c>
      <c r="H258" s="54">
        <f t="shared" si="34"/>
        <v>225</v>
      </c>
      <c r="I258" s="209">
        <f t="shared" si="32"/>
        <v>8780.3721866249998</v>
      </c>
      <c r="J258" s="53">
        <f t="shared" si="30"/>
        <v>9.8388460537226425</v>
      </c>
      <c r="K258" s="161"/>
      <c r="L258" s="161"/>
      <c r="M258" s="161"/>
      <c r="N258" s="161"/>
      <c r="O258" s="161"/>
    </row>
    <row r="259" spans="1:15" x14ac:dyDescent="0.3">
      <c r="A259" s="57" t="s">
        <v>616</v>
      </c>
      <c r="B259" s="209">
        <v>10120201</v>
      </c>
      <c r="C259" s="209">
        <v>80</v>
      </c>
      <c r="D259" s="209">
        <v>12944</v>
      </c>
      <c r="E259" s="53">
        <v>6.1804700000000004E-3</v>
      </c>
      <c r="F259" s="54">
        <f t="shared" si="33"/>
        <v>20205</v>
      </c>
      <c r="G259" s="53">
        <f t="shared" si="31"/>
        <v>124.87639635000001</v>
      </c>
      <c r="H259" s="54">
        <f t="shared" si="34"/>
        <v>225</v>
      </c>
      <c r="I259" s="209">
        <f t="shared" si="32"/>
        <v>28097.189178750003</v>
      </c>
      <c r="J259" s="53">
        <f t="shared" si="30"/>
        <v>31.484305334248315</v>
      </c>
      <c r="K259" s="161"/>
      <c r="L259" s="161"/>
      <c r="M259" s="161"/>
      <c r="N259" s="161"/>
      <c r="O259" s="161"/>
    </row>
    <row r="260" spans="1:15" x14ac:dyDescent="0.3">
      <c r="A260" s="57" t="s">
        <v>617</v>
      </c>
      <c r="B260" s="209">
        <v>10120201</v>
      </c>
      <c r="C260" s="209">
        <v>115</v>
      </c>
      <c r="D260" s="209">
        <v>12944</v>
      </c>
      <c r="E260" s="53">
        <v>8.8844249999999996E-3</v>
      </c>
      <c r="F260" s="54">
        <f t="shared" si="33"/>
        <v>20205</v>
      </c>
      <c r="G260" s="53">
        <f t="shared" si="31"/>
        <v>179.50980712499998</v>
      </c>
      <c r="H260" s="54">
        <f t="shared" si="34"/>
        <v>225</v>
      </c>
      <c r="I260" s="209">
        <f t="shared" si="32"/>
        <v>40389.706603124992</v>
      </c>
      <c r="J260" s="53">
        <f t="shared" si="30"/>
        <v>45.25868573413171</v>
      </c>
      <c r="K260" s="161"/>
      <c r="L260" s="161"/>
      <c r="M260" s="161"/>
      <c r="N260" s="161"/>
      <c r="O260" s="161"/>
    </row>
    <row r="261" spans="1:15" x14ac:dyDescent="0.3">
      <c r="A261" s="57" t="s">
        <v>618</v>
      </c>
      <c r="B261" s="209">
        <v>10120201</v>
      </c>
      <c r="C261" s="209">
        <v>21</v>
      </c>
      <c r="D261" s="209">
        <v>12944</v>
      </c>
      <c r="E261" s="53">
        <v>1.6223730000000001E-3</v>
      </c>
      <c r="F261" s="54">
        <f t="shared" si="33"/>
        <v>20205</v>
      </c>
      <c r="G261" s="53">
        <f t="shared" si="31"/>
        <v>32.780046465000005</v>
      </c>
      <c r="H261" s="54">
        <f t="shared" si="34"/>
        <v>225</v>
      </c>
      <c r="I261" s="209">
        <f t="shared" si="32"/>
        <v>7375.5104546250013</v>
      </c>
      <c r="J261" s="53">
        <f t="shared" si="30"/>
        <v>8.2646282399300457</v>
      </c>
      <c r="K261" s="161"/>
      <c r="L261" s="161"/>
      <c r="M261" s="161"/>
      <c r="N261" s="161"/>
      <c r="O261" s="161"/>
    </row>
    <row r="262" spans="1:15" x14ac:dyDescent="0.3">
      <c r="A262" s="57" t="s">
        <v>619</v>
      </c>
      <c r="B262" s="209">
        <v>10120201</v>
      </c>
      <c r="C262" s="209">
        <v>260</v>
      </c>
      <c r="D262" s="209">
        <v>12944</v>
      </c>
      <c r="E262" s="53">
        <v>2.0086527E-2</v>
      </c>
      <c r="F262" s="54">
        <f t="shared" si="33"/>
        <v>20205</v>
      </c>
      <c r="G262" s="53">
        <f t="shared" si="31"/>
        <v>405.84827803500002</v>
      </c>
      <c r="H262" s="54">
        <f t="shared" si="34"/>
        <v>225</v>
      </c>
      <c r="I262" s="209">
        <f t="shared" si="32"/>
        <v>91315.862557875007</v>
      </c>
      <c r="J262" s="53">
        <f t="shared" si="30"/>
        <v>102.32398978922683</v>
      </c>
      <c r="K262" s="161"/>
      <c r="L262" s="161"/>
      <c r="M262" s="161"/>
      <c r="N262" s="161"/>
      <c r="O262" s="161"/>
    </row>
    <row r="263" spans="1:15" x14ac:dyDescent="0.3">
      <c r="A263" s="57" t="s">
        <v>1019</v>
      </c>
      <c r="B263" s="209">
        <v>10120201</v>
      </c>
      <c r="C263" s="209">
        <v>631</v>
      </c>
      <c r="D263" s="209">
        <v>12944</v>
      </c>
      <c r="E263" s="53">
        <v>4.8748455000000003E-2</v>
      </c>
      <c r="F263" s="54">
        <f t="shared" si="33"/>
        <v>20205</v>
      </c>
      <c r="G263" s="53">
        <f t="shared" si="31"/>
        <v>984.96253327500006</v>
      </c>
      <c r="H263" s="54">
        <f t="shared" si="34"/>
        <v>225</v>
      </c>
      <c r="I263" s="209">
        <f t="shared" si="32"/>
        <v>221616.56998687502</v>
      </c>
      <c r="J263" s="53">
        <f t="shared" si="30"/>
        <v>248.33244749879279</v>
      </c>
      <c r="K263" s="161"/>
      <c r="L263" s="161"/>
      <c r="M263" s="161"/>
      <c r="N263" s="161"/>
      <c r="O263" s="161"/>
    </row>
    <row r="264" spans="1:15" x14ac:dyDescent="0.3">
      <c r="A264" s="57" t="s">
        <v>1019</v>
      </c>
      <c r="B264" s="209">
        <v>10120201</v>
      </c>
      <c r="C264" s="209">
        <v>1999</v>
      </c>
      <c r="D264" s="209">
        <v>12944</v>
      </c>
      <c r="E264" s="53">
        <v>0.15443448700000001</v>
      </c>
      <c r="F264" s="54">
        <f t="shared" si="33"/>
        <v>20205</v>
      </c>
      <c r="G264" s="53">
        <f t="shared" si="31"/>
        <v>3120.3488098350003</v>
      </c>
      <c r="H264" s="54">
        <f t="shared" si="34"/>
        <v>225</v>
      </c>
      <c r="I264" s="209">
        <f t="shared" si="32"/>
        <v>702078.48221287504</v>
      </c>
      <c r="J264" s="53">
        <f t="shared" si="30"/>
        <v>786.71404324363709</v>
      </c>
      <c r="K264" s="161"/>
      <c r="L264" s="161"/>
      <c r="M264" s="161"/>
      <c r="N264" s="161"/>
      <c r="O264" s="161"/>
    </row>
    <row r="265" spans="1:15" x14ac:dyDescent="0.3">
      <c r="A265" s="57" t="s">
        <v>1019</v>
      </c>
      <c r="B265" s="209">
        <v>10120201</v>
      </c>
      <c r="C265" s="209">
        <v>221</v>
      </c>
      <c r="D265" s="209">
        <v>12944</v>
      </c>
      <c r="E265" s="53">
        <v>1.7073548000000001E-2</v>
      </c>
      <c r="F265" s="54">
        <f t="shared" si="33"/>
        <v>20205</v>
      </c>
      <c r="G265" s="53">
        <f t="shared" si="31"/>
        <v>344.97103734000001</v>
      </c>
      <c r="H265" s="54">
        <f t="shared" si="34"/>
        <v>225</v>
      </c>
      <c r="I265" s="209">
        <f t="shared" si="32"/>
        <v>77618.483401500009</v>
      </c>
      <c r="J265" s="53">
        <f t="shared" si="30"/>
        <v>86.97539157555083</v>
      </c>
      <c r="K265" s="161"/>
      <c r="L265" s="161"/>
      <c r="M265" s="161"/>
      <c r="N265" s="161"/>
      <c r="O265" s="161"/>
    </row>
    <row r="266" spans="1:15" x14ac:dyDescent="0.3">
      <c r="A266" s="57" t="s">
        <v>1019</v>
      </c>
      <c r="B266" s="209">
        <v>10120202</v>
      </c>
      <c r="C266" s="209">
        <v>207</v>
      </c>
      <c r="D266" s="209">
        <v>12944</v>
      </c>
      <c r="E266" s="53">
        <v>1.5991965E-2</v>
      </c>
      <c r="F266" s="54">
        <f t="shared" si="33"/>
        <v>20205</v>
      </c>
      <c r="G266" s="53">
        <f t="shared" si="31"/>
        <v>323.11765282499999</v>
      </c>
      <c r="H266" s="54">
        <f t="shared" si="34"/>
        <v>225</v>
      </c>
      <c r="I266" s="209">
        <f t="shared" si="32"/>
        <v>72701.471885624997</v>
      </c>
      <c r="J266" s="53">
        <f t="shared" si="30"/>
        <v>81.465634321437079</v>
      </c>
      <c r="K266" s="161"/>
      <c r="L266" s="161"/>
      <c r="M266" s="161"/>
      <c r="N266" s="161"/>
      <c r="O266" s="161"/>
    </row>
    <row r="267" spans="1:15" x14ac:dyDescent="0.3">
      <c r="A267" s="57" t="s">
        <v>626</v>
      </c>
      <c r="B267" s="209">
        <v>10120203</v>
      </c>
      <c r="C267" s="209">
        <v>250</v>
      </c>
      <c r="D267" s="209">
        <v>12944</v>
      </c>
      <c r="E267" s="53">
        <v>1.9313968000000001E-2</v>
      </c>
      <c r="F267" s="54">
        <f t="shared" si="33"/>
        <v>20205</v>
      </c>
      <c r="G267" s="53">
        <f t="shared" si="31"/>
        <v>390.23872344</v>
      </c>
      <c r="H267" s="54">
        <f t="shared" si="34"/>
        <v>225</v>
      </c>
      <c r="I267" s="209">
        <f t="shared" si="32"/>
        <v>87803.712774</v>
      </c>
      <c r="J267" s="53">
        <f t="shared" si="30"/>
        <v>98.388450348905693</v>
      </c>
      <c r="K267" s="161"/>
      <c r="L267" s="161"/>
      <c r="M267" s="161"/>
      <c r="N267" s="161"/>
      <c r="O267" s="161"/>
    </row>
    <row r="268" spans="1:15" x14ac:dyDescent="0.3">
      <c r="A268" s="57" t="s">
        <v>1019</v>
      </c>
      <c r="B268" s="209">
        <v>10120203</v>
      </c>
      <c r="C268" s="209">
        <v>470</v>
      </c>
      <c r="D268" s="209">
        <v>12944</v>
      </c>
      <c r="E268" s="53">
        <v>3.6310259999999997E-2</v>
      </c>
      <c r="F268" s="54">
        <f t="shared" si="33"/>
        <v>20205</v>
      </c>
      <c r="G268" s="53">
        <f t="shared" si="31"/>
        <v>733.64880329999994</v>
      </c>
      <c r="H268" s="54">
        <f t="shared" si="34"/>
        <v>225</v>
      </c>
      <c r="I268" s="209">
        <f t="shared" si="32"/>
        <v>165070.98074249999</v>
      </c>
      <c r="J268" s="53">
        <f t="shared" si="30"/>
        <v>184.97028747100836</v>
      </c>
      <c r="K268" s="161"/>
      <c r="L268" s="161"/>
      <c r="M268" s="161"/>
      <c r="N268" s="161"/>
      <c r="O268" s="161"/>
    </row>
    <row r="269" spans="1:15" x14ac:dyDescent="0.3">
      <c r="A269" s="57" t="s">
        <v>1019</v>
      </c>
      <c r="B269" s="209">
        <v>10120203</v>
      </c>
      <c r="C269" s="209">
        <v>6</v>
      </c>
      <c r="D269" s="209">
        <v>12944</v>
      </c>
      <c r="E269" s="53">
        <v>4.63535E-4</v>
      </c>
      <c r="F269" s="54">
        <f t="shared" si="33"/>
        <v>20205</v>
      </c>
      <c r="G269" s="53">
        <f t="shared" si="31"/>
        <v>9.3657246749999992</v>
      </c>
      <c r="H269" s="54">
        <f t="shared" si="34"/>
        <v>225</v>
      </c>
      <c r="I269" s="209">
        <f t="shared" si="32"/>
        <v>2107.2880518749998</v>
      </c>
      <c r="J269" s="53">
        <f t="shared" si="30"/>
        <v>2.3613216265285306</v>
      </c>
      <c r="K269" s="161"/>
      <c r="L269" s="161"/>
      <c r="M269" s="161"/>
      <c r="N269" s="161"/>
      <c r="O269" s="161"/>
    </row>
    <row r="270" spans="1:15" x14ac:dyDescent="0.3">
      <c r="A270" s="57" t="s">
        <v>1019</v>
      </c>
      <c r="B270" s="209">
        <v>10150002</v>
      </c>
      <c r="C270" s="209">
        <v>41</v>
      </c>
      <c r="D270" s="209">
        <v>12944</v>
      </c>
      <c r="E270" s="53">
        <v>3.1674910000000001E-3</v>
      </c>
      <c r="F270" s="54">
        <f t="shared" si="33"/>
        <v>20205</v>
      </c>
      <c r="G270" s="53">
        <f t="shared" si="31"/>
        <v>63.999155655000003</v>
      </c>
      <c r="H270" s="54">
        <f t="shared" si="34"/>
        <v>225</v>
      </c>
      <c r="I270" s="209">
        <f t="shared" si="32"/>
        <v>14399.810022375001</v>
      </c>
      <c r="J270" s="53">
        <f t="shared" si="30"/>
        <v>16.135707120572306</v>
      </c>
      <c r="K270" s="161"/>
      <c r="L270" s="161"/>
      <c r="M270" s="161"/>
      <c r="N270" s="161"/>
      <c r="O270" s="161"/>
    </row>
    <row r="271" spans="1:15" ht="15" thickBot="1" x14ac:dyDescent="0.35">
      <c r="A271" s="65" t="s">
        <v>1019</v>
      </c>
      <c r="B271" s="210">
        <v>10150002</v>
      </c>
      <c r="C271" s="210">
        <v>208</v>
      </c>
      <c r="D271" s="210">
        <v>12944</v>
      </c>
      <c r="E271" s="63">
        <v>1.6069221000000002E-2</v>
      </c>
      <c r="F271" s="54">
        <f t="shared" si="33"/>
        <v>20205</v>
      </c>
      <c r="G271" s="63">
        <f t="shared" si="31"/>
        <v>324.67861030500001</v>
      </c>
      <c r="H271" s="54">
        <f t="shared" si="34"/>
        <v>225</v>
      </c>
      <c r="I271" s="210">
        <f t="shared" si="32"/>
        <v>73052.687318625001</v>
      </c>
      <c r="J271" s="63">
        <f t="shared" si="30"/>
        <v>81.859188774885254</v>
      </c>
      <c r="K271" s="161"/>
      <c r="L271" s="161"/>
      <c r="M271" s="161"/>
      <c r="N271" s="161"/>
      <c r="O271" s="161"/>
    </row>
    <row r="272" spans="1:15" ht="22.2" thickTop="1" thickBot="1" x14ac:dyDescent="0.45">
      <c r="A272" s="790" t="s">
        <v>1029</v>
      </c>
      <c r="B272" s="791"/>
      <c r="C272" s="791"/>
      <c r="D272" s="791"/>
      <c r="E272" s="791"/>
      <c r="F272" s="791"/>
      <c r="G272" s="791"/>
      <c r="H272" s="791"/>
      <c r="I272" s="791"/>
      <c r="J272" s="791"/>
      <c r="K272" s="791"/>
      <c r="L272" s="791"/>
      <c r="M272" s="791"/>
      <c r="N272" s="791"/>
      <c r="O272" s="792"/>
    </row>
    <row r="273" spans="1:16" ht="15" thickTop="1" x14ac:dyDescent="0.3">
      <c r="A273" s="784" t="s">
        <v>1160</v>
      </c>
      <c r="B273" s="854"/>
      <c r="C273" s="855"/>
      <c r="D273" s="784" t="s">
        <v>1161</v>
      </c>
      <c r="E273" s="854"/>
      <c r="F273" s="854"/>
      <c r="G273" s="854"/>
      <c r="H273" s="855"/>
      <c r="I273" s="784" t="s">
        <v>1162</v>
      </c>
      <c r="J273" s="854"/>
      <c r="K273" s="855"/>
      <c r="L273" s="784" t="s">
        <v>1163</v>
      </c>
      <c r="M273" s="854"/>
      <c r="N273" s="854"/>
      <c r="O273" s="855"/>
    </row>
    <row r="274" spans="1:16" ht="57.6" x14ac:dyDescent="0.3">
      <c r="A274" s="58" t="s">
        <v>1030</v>
      </c>
      <c r="B274" s="115" t="s">
        <v>7</v>
      </c>
      <c r="C274" s="415" t="s">
        <v>1031</v>
      </c>
      <c r="D274" s="60" t="s">
        <v>391</v>
      </c>
      <c r="E274" s="115" t="s">
        <v>7</v>
      </c>
      <c r="F274" s="233" t="s">
        <v>1037</v>
      </c>
      <c r="G274" s="402" t="s">
        <v>1038</v>
      </c>
      <c r="H274" s="61" t="s">
        <v>1039</v>
      </c>
      <c r="I274" s="401" t="s">
        <v>1140</v>
      </c>
      <c r="J274" s="233" t="s">
        <v>728</v>
      </c>
      <c r="K274" s="405" t="s">
        <v>729</v>
      </c>
      <c r="L274" s="60" t="s">
        <v>7</v>
      </c>
      <c r="M274" s="93" t="s">
        <v>1176</v>
      </c>
      <c r="N274" s="93" t="s">
        <v>1177</v>
      </c>
      <c r="O274" s="404" t="s">
        <v>1178</v>
      </c>
    </row>
    <row r="275" spans="1:16" s="56" customFormat="1" x14ac:dyDescent="0.3">
      <c r="A275" s="54" t="s">
        <v>639</v>
      </c>
      <c r="B275" s="209">
        <v>14050003</v>
      </c>
      <c r="C275" s="53">
        <f>Input!AF49</f>
        <v>27</v>
      </c>
      <c r="D275" s="54" t="s">
        <v>647</v>
      </c>
      <c r="E275" s="209">
        <v>14040200</v>
      </c>
      <c r="F275" s="209">
        <f>'Water Use Current M&amp;I'!V144</f>
        <v>4.3551089000000001E-2</v>
      </c>
      <c r="G275" s="209">
        <f>Input!AH49</f>
        <v>629</v>
      </c>
      <c r="H275" s="53">
        <f>G275*F275</f>
        <v>27.393634981000002</v>
      </c>
      <c r="I275" s="54">
        <f>Input!AI49</f>
        <v>225</v>
      </c>
      <c r="J275" s="209">
        <f t="shared" ref="J275:J293" si="35">H275*I275</f>
        <v>6163.5678707250008</v>
      </c>
      <c r="K275" s="214">
        <f>(J275/1000000)*1120.55</f>
        <v>6.9065859775408995</v>
      </c>
      <c r="L275" s="54">
        <v>14040101</v>
      </c>
      <c r="M275" s="209">
        <f>SUM(K278,K281)</f>
        <v>1862.1561030763114</v>
      </c>
      <c r="N275" s="209">
        <f>SUM(C280,C284,C285)</f>
        <v>2319</v>
      </c>
      <c r="O275" s="178">
        <f>SUM(M275:N275)</f>
        <v>4181.1561030763114</v>
      </c>
      <c r="P275" s="155"/>
    </row>
    <row r="276" spans="1:16" x14ac:dyDescent="0.3">
      <c r="A276" s="54" t="s">
        <v>640</v>
      </c>
      <c r="B276" s="209">
        <v>14040107</v>
      </c>
      <c r="C276" s="53">
        <f>Input!AF50</f>
        <v>454</v>
      </c>
      <c r="D276" s="54" t="s">
        <v>647</v>
      </c>
      <c r="E276" s="209">
        <v>14050003</v>
      </c>
      <c r="F276" s="209">
        <f>'Water Use Current M&amp;I'!V145</f>
        <v>0.86934673399999995</v>
      </c>
      <c r="G276" s="209">
        <f>$G$275</f>
        <v>629</v>
      </c>
      <c r="H276" s="53">
        <f t="shared" ref="H276:H293" si="36">G276*F276</f>
        <v>546.81909568599997</v>
      </c>
      <c r="I276" s="54">
        <f>$I$275</f>
        <v>225</v>
      </c>
      <c r="J276" s="209">
        <f t="shared" si="35"/>
        <v>123034.29652934999</v>
      </c>
      <c r="K276" s="214">
        <f t="shared" ref="K276:K293" si="37">(J276/1000000)*1120.55</f>
        <v>137.86608097596311</v>
      </c>
      <c r="L276" s="54">
        <v>14040102</v>
      </c>
      <c r="M276" s="209">
        <f>K282</f>
        <v>1156.5004805725282</v>
      </c>
      <c r="N276" s="209">
        <f>C281</f>
        <v>1895</v>
      </c>
      <c r="O276" s="178">
        <f t="shared" ref="O276:O286" si="38">SUM(M276:N276)</f>
        <v>3051.5004805725284</v>
      </c>
    </row>
    <row r="277" spans="1:16" x14ac:dyDescent="0.3">
      <c r="A277" s="54" t="s">
        <v>641</v>
      </c>
      <c r="B277" s="209">
        <v>14050003</v>
      </c>
      <c r="C277" s="53">
        <f>Input!AF51</f>
        <v>24</v>
      </c>
      <c r="D277" s="54" t="s">
        <v>647</v>
      </c>
      <c r="E277" s="209">
        <v>14050004</v>
      </c>
      <c r="F277" s="209">
        <f>'Water Use Current M&amp;I'!V146</f>
        <v>8.7102178000000002E-2</v>
      </c>
      <c r="G277" s="209">
        <f>$G$275</f>
        <v>629</v>
      </c>
      <c r="H277" s="53">
        <f t="shared" si="36"/>
        <v>54.787269962000003</v>
      </c>
      <c r="I277" s="54">
        <f>$I$275</f>
        <v>225</v>
      </c>
      <c r="J277" s="209">
        <f t="shared" si="35"/>
        <v>12327.135741450002</v>
      </c>
      <c r="K277" s="214">
        <f t="shared" si="37"/>
        <v>13.813171955081799</v>
      </c>
      <c r="L277" s="54">
        <v>14040103</v>
      </c>
      <c r="M277" s="209">
        <f>SUM(K279,K284)</f>
        <v>193.01973981936243</v>
      </c>
      <c r="N277" s="209">
        <v>0</v>
      </c>
      <c r="O277" s="178">
        <f t="shared" si="38"/>
        <v>193.01973981936243</v>
      </c>
    </row>
    <row r="278" spans="1:16" x14ac:dyDescent="0.3">
      <c r="A278" s="54" t="s">
        <v>642</v>
      </c>
      <c r="B278" s="209">
        <v>14040107</v>
      </c>
      <c r="C278" s="53">
        <f>Input!AF52</f>
        <v>25</v>
      </c>
      <c r="D278" s="54" t="s">
        <v>511</v>
      </c>
      <c r="E278" s="209">
        <v>14040101</v>
      </c>
      <c r="F278" s="209">
        <f>'Water Use Current M&amp;I'!V147</f>
        <v>0.741312741</v>
      </c>
      <c r="G278" s="209">
        <f>Input!AH50</f>
        <v>5015</v>
      </c>
      <c r="H278" s="53">
        <f t="shared" si="36"/>
        <v>3717.6833961150001</v>
      </c>
      <c r="I278" s="54">
        <f>Input!AI50</f>
        <v>225</v>
      </c>
      <c r="J278" s="209">
        <f t="shared" si="35"/>
        <v>836478.76412587496</v>
      </c>
      <c r="K278" s="214">
        <f t="shared" si="37"/>
        <v>937.3162791412492</v>
      </c>
      <c r="L278" s="54">
        <v>14040104</v>
      </c>
      <c r="M278" s="209">
        <f>SUM(K283,K285)</f>
        <v>67.531524759838021</v>
      </c>
      <c r="N278" s="209">
        <v>0</v>
      </c>
      <c r="O278" s="178">
        <f t="shared" si="38"/>
        <v>67.531524759838021</v>
      </c>
    </row>
    <row r="279" spans="1:16" x14ac:dyDescent="0.3">
      <c r="A279" s="54" t="s">
        <v>643</v>
      </c>
      <c r="B279" s="209">
        <v>14040107</v>
      </c>
      <c r="C279" s="53">
        <f>Input!AF53</f>
        <v>543</v>
      </c>
      <c r="D279" s="54" t="s">
        <v>511</v>
      </c>
      <c r="E279" s="209">
        <v>14040103</v>
      </c>
      <c r="F279" s="209">
        <f>'Water Use Current M&amp;I'!V148</f>
        <v>3.4749034999999998E-2</v>
      </c>
      <c r="G279" s="209">
        <f>$G$278</f>
        <v>5015</v>
      </c>
      <c r="H279" s="53">
        <f t="shared" si="36"/>
        <v>174.266410525</v>
      </c>
      <c r="I279" s="54">
        <f>$I$278</f>
        <v>225</v>
      </c>
      <c r="J279" s="209">
        <f t="shared" si="35"/>
        <v>39209.942368124997</v>
      </c>
      <c r="K279" s="214">
        <f t="shared" si="37"/>
        <v>43.936700920602469</v>
      </c>
      <c r="L279" s="54">
        <v>14040105</v>
      </c>
      <c r="M279" s="209">
        <f>K286</f>
        <v>434.792470722026</v>
      </c>
      <c r="N279" s="209">
        <f>SUM(C282,C287)</f>
        <v>6463</v>
      </c>
      <c r="O279" s="178">
        <f t="shared" si="38"/>
        <v>6897.7924707220263</v>
      </c>
    </row>
    <row r="280" spans="1:16" x14ac:dyDescent="0.3">
      <c r="A280" s="54" t="s">
        <v>644</v>
      </c>
      <c r="B280" s="209">
        <v>14040101</v>
      </c>
      <c r="C280" s="53">
        <f>Input!AF54</f>
        <v>246</v>
      </c>
      <c r="D280" s="54" t="s">
        <v>511</v>
      </c>
      <c r="E280" s="209">
        <v>14040107</v>
      </c>
      <c r="F280" s="209">
        <f>'Water Use Current M&amp;I'!V149</f>
        <v>0.22393822399999999</v>
      </c>
      <c r="G280" s="209">
        <f>$G$278</f>
        <v>5015</v>
      </c>
      <c r="H280" s="53">
        <f t="shared" si="36"/>
        <v>1123.0501933599999</v>
      </c>
      <c r="I280" s="54">
        <f>$I$278</f>
        <v>225</v>
      </c>
      <c r="J280" s="209">
        <f t="shared" si="35"/>
        <v>252686.29350599996</v>
      </c>
      <c r="K280" s="214">
        <f t="shared" si="37"/>
        <v>283.14762618814825</v>
      </c>
      <c r="L280" s="54">
        <v>14040106</v>
      </c>
      <c r="M280" s="209">
        <f>SUM(K287,K291)</f>
        <v>84.885558143060024</v>
      </c>
      <c r="N280" s="209">
        <v>0</v>
      </c>
      <c r="O280" s="178">
        <f t="shared" si="38"/>
        <v>84.885558143060024</v>
      </c>
    </row>
    <row r="281" spans="1:16" x14ac:dyDescent="0.3">
      <c r="A281" s="54" t="s">
        <v>645</v>
      </c>
      <c r="B281" s="209">
        <v>14040102</v>
      </c>
      <c r="C281" s="53">
        <f>Input!AF55</f>
        <v>1895</v>
      </c>
      <c r="D281" s="54" t="s">
        <v>650</v>
      </c>
      <c r="E281" s="209">
        <v>14040101</v>
      </c>
      <c r="F281" s="209">
        <f>'Water Use Current M&amp;I'!V150</f>
        <v>0.444091762</v>
      </c>
      <c r="G281" s="209">
        <f>Input!AH51</f>
        <v>8260</v>
      </c>
      <c r="H281" s="53">
        <f t="shared" si="36"/>
        <v>3668.1979541199998</v>
      </c>
      <c r="I281" s="54">
        <f>Input!AI51</f>
        <v>225</v>
      </c>
      <c r="J281" s="209">
        <f t="shared" si="35"/>
        <v>825344.53967700002</v>
      </c>
      <c r="K281" s="214">
        <f t="shared" si="37"/>
        <v>924.83982393506233</v>
      </c>
      <c r="L281" s="54">
        <v>14040107</v>
      </c>
      <c r="M281" s="209">
        <f>SUM(K280,K288,K292)</f>
        <v>880.74706891038227</v>
      </c>
      <c r="N281" s="209">
        <f>SUM(C276,C278,C279,C286)</f>
        <v>1050</v>
      </c>
      <c r="O281" s="178">
        <f t="shared" si="38"/>
        <v>1930.7470689103823</v>
      </c>
    </row>
    <row r="282" spans="1:16" x14ac:dyDescent="0.3">
      <c r="A282" s="54" t="s">
        <v>1032</v>
      </c>
      <c r="B282" s="209">
        <v>14040105</v>
      </c>
      <c r="C282" s="53">
        <f>Input!AF56</f>
        <v>6413</v>
      </c>
      <c r="D282" s="54" t="s">
        <v>650</v>
      </c>
      <c r="E282" s="209">
        <v>14040102</v>
      </c>
      <c r="F282" s="209">
        <f>'Water Use Current M&amp;I'!V151</f>
        <v>0.55533112100000004</v>
      </c>
      <c r="G282" s="209">
        <f>$G$281</f>
        <v>8260</v>
      </c>
      <c r="H282" s="53">
        <f t="shared" si="36"/>
        <v>4587.0350594600004</v>
      </c>
      <c r="I282" s="54">
        <f>$I$281</f>
        <v>225</v>
      </c>
      <c r="J282" s="209">
        <f t="shared" si="35"/>
        <v>1032082.8883785001</v>
      </c>
      <c r="K282" s="214">
        <f t="shared" si="37"/>
        <v>1156.5004805725282</v>
      </c>
      <c r="L282" s="54">
        <v>14040108</v>
      </c>
      <c r="M282" s="209">
        <f>K293</f>
        <v>11.016047204089201</v>
      </c>
      <c r="N282" s="209">
        <v>0</v>
      </c>
      <c r="O282" s="178">
        <f t="shared" si="38"/>
        <v>11.016047204089201</v>
      </c>
    </row>
    <row r="283" spans="1:16" x14ac:dyDescent="0.3">
      <c r="A283" s="54" t="s">
        <v>651</v>
      </c>
      <c r="B283" s="209">
        <v>14040200</v>
      </c>
      <c r="C283" s="53">
        <f>Input!AF57</f>
        <v>48</v>
      </c>
      <c r="D283" s="54" t="s">
        <v>650</v>
      </c>
      <c r="E283" s="209">
        <v>14040104</v>
      </c>
      <c r="F283" s="209">
        <f>'Water Use Current M&amp;I'!V152</f>
        <v>5.7711700000000004E-4</v>
      </c>
      <c r="G283" s="209">
        <f>$G$281</f>
        <v>8260</v>
      </c>
      <c r="H283" s="53">
        <f t="shared" si="36"/>
        <v>4.7669864200000003</v>
      </c>
      <c r="I283" s="54">
        <f>$I$281</f>
        <v>225</v>
      </c>
      <c r="J283" s="209">
        <f t="shared" si="35"/>
        <v>1072.5719445</v>
      </c>
      <c r="K283" s="214">
        <f t="shared" si="37"/>
        <v>1.201870492409475</v>
      </c>
      <c r="L283" s="54">
        <v>14040109</v>
      </c>
      <c r="M283" s="209">
        <f>K289</f>
        <v>0.15868301531121001</v>
      </c>
      <c r="N283" s="209">
        <v>0</v>
      </c>
      <c r="O283" s="178">
        <f t="shared" si="38"/>
        <v>0.15868301531121001</v>
      </c>
    </row>
    <row r="284" spans="1:16" x14ac:dyDescent="0.3">
      <c r="A284" s="54" t="s">
        <v>652</v>
      </c>
      <c r="B284" s="209">
        <v>14040101</v>
      </c>
      <c r="C284" s="53">
        <f>Input!AF58</f>
        <v>125</v>
      </c>
      <c r="D284" s="54" t="s">
        <v>649</v>
      </c>
      <c r="E284" s="209">
        <v>14040103</v>
      </c>
      <c r="F284" s="209">
        <f>'Water Use Current M&amp;I'!V153</f>
        <v>0.19862579299999999</v>
      </c>
      <c r="G284" s="209">
        <f>Input!AH52</f>
        <v>2977</v>
      </c>
      <c r="H284" s="53">
        <f t="shared" si="36"/>
        <v>591.30898576100003</v>
      </c>
      <c r="I284" s="54">
        <f>Input!AI52</f>
        <v>225</v>
      </c>
      <c r="J284" s="209">
        <f t="shared" si="35"/>
        <v>133044.52179622502</v>
      </c>
      <c r="K284" s="214">
        <f t="shared" si="37"/>
        <v>149.08303889875995</v>
      </c>
      <c r="L284" s="54">
        <v>14040200</v>
      </c>
      <c r="M284" s="209">
        <f>SUM(K275,K290)</f>
        <v>27.535426004632036</v>
      </c>
      <c r="N284" s="209">
        <f>SUM(C283,C288)</f>
        <v>86</v>
      </c>
      <c r="O284" s="178">
        <f t="shared" si="38"/>
        <v>113.53542600463203</v>
      </c>
    </row>
    <row r="285" spans="1:16" x14ac:dyDescent="0.3">
      <c r="A285" s="54" t="s">
        <v>653</v>
      </c>
      <c r="B285" s="209">
        <v>14040101</v>
      </c>
      <c r="C285" s="53">
        <f>Input!AF59</f>
        <v>1948</v>
      </c>
      <c r="D285" s="54" t="s">
        <v>649</v>
      </c>
      <c r="E285" s="209">
        <v>14040104</v>
      </c>
      <c r="F285" s="209">
        <f>'Water Use Current M&amp;I'!V154</f>
        <v>8.8372092999999999E-2</v>
      </c>
      <c r="G285" s="209">
        <f>$G$284</f>
        <v>2977</v>
      </c>
      <c r="H285" s="53">
        <f t="shared" si="36"/>
        <v>263.08372086100002</v>
      </c>
      <c r="I285" s="54">
        <f>$I$284</f>
        <v>225</v>
      </c>
      <c r="J285" s="209">
        <f t="shared" si="35"/>
        <v>59193.837193725005</v>
      </c>
      <c r="K285" s="214">
        <f t="shared" si="37"/>
        <v>66.329654267428552</v>
      </c>
      <c r="L285" s="54">
        <v>14050003</v>
      </c>
      <c r="M285" s="209">
        <f>K276</f>
        <v>137.86608097596311</v>
      </c>
      <c r="N285" s="209">
        <f>SUM(C275,C277)</f>
        <v>51</v>
      </c>
      <c r="O285" s="178">
        <f t="shared" si="38"/>
        <v>188.86608097596311</v>
      </c>
    </row>
    <row r="286" spans="1:16" ht="15" thickBot="1" x14ac:dyDescent="0.35">
      <c r="A286" s="54" t="s">
        <v>654</v>
      </c>
      <c r="B286" s="209">
        <v>14040107</v>
      </c>
      <c r="C286" s="53">
        <f>Input!AF60</f>
        <v>28</v>
      </c>
      <c r="D286" s="54" t="s">
        <v>649</v>
      </c>
      <c r="E286" s="209">
        <v>14040105</v>
      </c>
      <c r="F286" s="209">
        <f>'Water Use Current M&amp;I'!V155</f>
        <v>0.57928118399999995</v>
      </c>
      <c r="G286" s="209">
        <f t="shared" ref="G286:G290" si="39">$G$284</f>
        <v>2977</v>
      </c>
      <c r="H286" s="53">
        <f t="shared" si="36"/>
        <v>1724.5200847679998</v>
      </c>
      <c r="I286" s="54">
        <f t="shared" ref="I286:I290" si="40">$I$284</f>
        <v>225</v>
      </c>
      <c r="J286" s="209">
        <f t="shared" si="35"/>
        <v>388017.01907279994</v>
      </c>
      <c r="K286" s="214">
        <f t="shared" si="37"/>
        <v>434.792470722026</v>
      </c>
      <c r="L286" s="52">
        <v>14050004</v>
      </c>
      <c r="M286" s="51">
        <f>K277</f>
        <v>13.813171955081799</v>
      </c>
      <c r="N286" s="51">
        <v>0</v>
      </c>
      <c r="O286" s="179">
        <f t="shared" si="38"/>
        <v>13.813171955081799</v>
      </c>
    </row>
    <row r="287" spans="1:16" ht="15" thickTop="1" x14ac:dyDescent="0.3">
      <c r="A287" s="54" t="s">
        <v>655</v>
      </c>
      <c r="B287" s="209">
        <v>14040105</v>
      </c>
      <c r="C287" s="53">
        <f>Input!AF61</f>
        <v>50</v>
      </c>
      <c r="D287" s="54" t="s">
        <v>649</v>
      </c>
      <c r="E287" s="209">
        <v>14040106</v>
      </c>
      <c r="F287" s="209">
        <f>'Water Use Current M&amp;I'!V156</f>
        <v>9.3657505000000002E-2</v>
      </c>
      <c r="G287" s="209">
        <f t="shared" si="39"/>
        <v>2977</v>
      </c>
      <c r="H287" s="53">
        <f t="shared" si="36"/>
        <v>278.81839238499998</v>
      </c>
      <c r="I287" s="54">
        <f t="shared" si="40"/>
        <v>225</v>
      </c>
      <c r="J287" s="209">
        <f t="shared" si="35"/>
        <v>62734.138286624999</v>
      </c>
      <c r="K287" s="53">
        <f t="shared" si="37"/>
        <v>70.29673865707764</v>
      </c>
      <c r="M287" s="116"/>
      <c r="N287" s="116"/>
      <c r="O287" s="161"/>
    </row>
    <row r="288" spans="1:16" ht="15" thickBot="1" x14ac:dyDescent="0.35">
      <c r="A288" s="52" t="s">
        <v>656</v>
      </c>
      <c r="B288" s="51">
        <v>14040200</v>
      </c>
      <c r="C288" s="95">
        <f>Input!AF62</f>
        <v>38</v>
      </c>
      <c r="D288" s="54" t="s">
        <v>649</v>
      </c>
      <c r="E288" s="209">
        <v>14040107</v>
      </c>
      <c r="F288" s="209">
        <f>'Water Use Current M&amp;I'!V157</f>
        <v>1.2367865E-2</v>
      </c>
      <c r="G288" s="209">
        <f t="shared" si="39"/>
        <v>2977</v>
      </c>
      <c r="H288" s="53">
        <f t="shared" si="36"/>
        <v>36.819134105000003</v>
      </c>
      <c r="I288" s="54">
        <f t="shared" si="40"/>
        <v>225</v>
      </c>
      <c r="J288" s="209">
        <f t="shared" si="35"/>
        <v>8284.305173625</v>
      </c>
      <c r="K288" s="53">
        <f t="shared" si="37"/>
        <v>9.2829781623054934</v>
      </c>
      <c r="M288" s="116"/>
      <c r="N288" s="116"/>
      <c r="O288" s="161"/>
    </row>
    <row r="289" spans="1:15" ht="15" thickTop="1" x14ac:dyDescent="0.3">
      <c r="A289" s="161"/>
      <c r="B289" s="161"/>
      <c r="C289" s="161"/>
      <c r="D289" s="57" t="s">
        <v>649</v>
      </c>
      <c r="E289" s="209">
        <v>14040109</v>
      </c>
      <c r="F289" s="209">
        <f>'Water Use Current M&amp;I'!V158</f>
        <v>2.11416E-4</v>
      </c>
      <c r="G289" s="209">
        <f t="shared" si="39"/>
        <v>2977</v>
      </c>
      <c r="H289" s="53">
        <f t="shared" si="36"/>
        <v>0.62938543199999997</v>
      </c>
      <c r="I289" s="54">
        <f t="shared" si="40"/>
        <v>225</v>
      </c>
      <c r="J289" s="209">
        <f t="shared" si="35"/>
        <v>141.6117222</v>
      </c>
      <c r="K289" s="53">
        <f t="shared" si="37"/>
        <v>0.15868301531121001</v>
      </c>
      <c r="M289" s="161"/>
      <c r="N289" s="161"/>
      <c r="O289" s="161"/>
    </row>
    <row r="290" spans="1:15" x14ac:dyDescent="0.3">
      <c r="A290" s="161"/>
      <c r="B290" s="161"/>
      <c r="C290" s="161"/>
      <c r="D290" s="57" t="s">
        <v>649</v>
      </c>
      <c r="E290" s="209">
        <v>14040200</v>
      </c>
      <c r="F290" s="209">
        <f>'Water Use Current M&amp;I'!V159</f>
        <v>2.7484143999999999E-2</v>
      </c>
      <c r="G290" s="209">
        <f t="shared" si="39"/>
        <v>2977</v>
      </c>
      <c r="H290" s="53">
        <f t="shared" si="36"/>
        <v>81.820296687999999</v>
      </c>
      <c r="I290" s="54">
        <f t="shared" si="40"/>
        <v>225</v>
      </c>
      <c r="J290" s="209">
        <f t="shared" si="35"/>
        <v>18409.566754799998</v>
      </c>
      <c r="K290" s="53">
        <f t="shared" si="37"/>
        <v>20.628840027091137</v>
      </c>
      <c r="M290" s="161"/>
      <c r="N290" s="161"/>
      <c r="O290" s="161"/>
    </row>
    <row r="291" spans="1:15" x14ac:dyDescent="0.3">
      <c r="A291" s="161"/>
      <c r="B291" s="161"/>
      <c r="C291" s="161"/>
      <c r="D291" s="57" t="s">
        <v>648</v>
      </c>
      <c r="E291" s="209">
        <v>14040106</v>
      </c>
      <c r="F291" s="209">
        <f>'Water Use Current M&amp;I'!V160</f>
        <v>2.3763336999999999E-2</v>
      </c>
      <c r="G291" s="209">
        <f>Input!AH53</f>
        <v>2435</v>
      </c>
      <c r="H291" s="53">
        <f t="shared" si="36"/>
        <v>57.863725594999998</v>
      </c>
      <c r="I291" s="54">
        <f>Input!AI53</f>
        <v>225</v>
      </c>
      <c r="J291" s="209">
        <f t="shared" si="35"/>
        <v>13019.338258874999</v>
      </c>
      <c r="K291" s="53">
        <f t="shared" si="37"/>
        <v>14.588819485982381</v>
      </c>
      <c r="M291" s="161"/>
      <c r="N291" s="161"/>
      <c r="O291" s="161"/>
    </row>
    <row r="292" spans="1:15" x14ac:dyDescent="0.3">
      <c r="A292" s="161"/>
      <c r="B292" s="161"/>
      <c r="C292" s="161"/>
      <c r="D292" s="57" t="s">
        <v>648</v>
      </c>
      <c r="E292" s="209">
        <v>14040107</v>
      </c>
      <c r="F292" s="209">
        <f>'Water Use Current M&amp;I'!V161</f>
        <v>0.95829291900000002</v>
      </c>
      <c r="G292" s="209">
        <f>$G$291</f>
        <v>2435</v>
      </c>
      <c r="H292" s="53">
        <f t="shared" si="36"/>
        <v>2333.443257765</v>
      </c>
      <c r="I292" s="54">
        <f>$I$291</f>
        <v>225</v>
      </c>
      <c r="J292" s="209">
        <f t="shared" si="35"/>
        <v>525024.73299712501</v>
      </c>
      <c r="K292" s="53">
        <f t="shared" si="37"/>
        <v>588.31646455992848</v>
      </c>
      <c r="M292" s="161"/>
      <c r="N292" s="161"/>
      <c r="O292" s="161"/>
    </row>
    <row r="293" spans="1:15" ht="15" thickBot="1" x14ac:dyDescent="0.35">
      <c r="A293" s="161"/>
      <c r="B293" s="161"/>
      <c r="C293" s="161"/>
      <c r="D293" s="65" t="s">
        <v>648</v>
      </c>
      <c r="E293" s="210">
        <v>14040108</v>
      </c>
      <c r="F293" s="210">
        <f>'Water Use Current M&amp;I'!V162</f>
        <v>1.7943744000000001E-2</v>
      </c>
      <c r="G293" s="209">
        <f>$G$291</f>
        <v>2435</v>
      </c>
      <c r="H293" s="63">
        <f t="shared" si="36"/>
        <v>43.693016640000003</v>
      </c>
      <c r="I293" s="52">
        <f>$I$291</f>
        <v>225</v>
      </c>
      <c r="J293" s="51">
        <f t="shared" si="35"/>
        <v>9830.9287440000007</v>
      </c>
      <c r="K293" s="95">
        <f t="shared" si="37"/>
        <v>11.016047204089201</v>
      </c>
      <c r="M293" s="161"/>
      <c r="N293" s="161"/>
      <c r="O293" s="161"/>
    </row>
    <row r="294" spans="1:15" ht="22.2" thickTop="1" thickBot="1" x14ac:dyDescent="0.45">
      <c r="A294" s="798" t="s">
        <v>1044</v>
      </c>
      <c r="B294" s="799"/>
      <c r="C294" s="799"/>
      <c r="D294" s="799"/>
      <c r="E294" s="799"/>
      <c r="F294" s="799"/>
      <c r="G294" s="799"/>
      <c r="H294" s="799"/>
      <c r="I294" s="799"/>
      <c r="J294" s="800"/>
      <c r="K294" s="161"/>
      <c r="L294" s="161"/>
      <c r="M294" s="161"/>
      <c r="N294" s="161"/>
      <c r="O294" s="161"/>
    </row>
    <row r="295" spans="1:15" ht="15" thickTop="1" x14ac:dyDescent="0.3">
      <c r="A295" s="851" t="s">
        <v>1160</v>
      </c>
      <c r="B295" s="852"/>
      <c r="C295" s="853"/>
      <c r="D295" s="851" t="s">
        <v>1160</v>
      </c>
      <c r="E295" s="852"/>
      <c r="F295" s="853"/>
      <c r="G295" s="851" t="s">
        <v>1162</v>
      </c>
      <c r="H295" s="853"/>
      <c r="I295" s="758" t="s">
        <v>1163</v>
      </c>
      <c r="J295" s="759"/>
      <c r="K295" s="161"/>
      <c r="L295" s="161"/>
      <c r="M295" s="161"/>
      <c r="N295" s="161"/>
      <c r="O295" s="161"/>
    </row>
    <row r="296" spans="1:15" ht="43.2" x14ac:dyDescent="0.3">
      <c r="A296" s="58" t="s">
        <v>463</v>
      </c>
      <c r="B296" s="92" t="s">
        <v>7</v>
      </c>
      <c r="C296" s="406" t="s">
        <v>1040</v>
      </c>
      <c r="D296" s="291" t="s">
        <v>737</v>
      </c>
      <c r="E296" s="233" t="s">
        <v>1041</v>
      </c>
      <c r="F296" s="61" t="s">
        <v>665</v>
      </c>
      <c r="G296" s="401" t="s">
        <v>1040</v>
      </c>
      <c r="H296" s="122" t="s">
        <v>1042</v>
      </c>
      <c r="I296" s="403" t="s">
        <v>7</v>
      </c>
      <c r="J296" s="404" t="s">
        <v>1043</v>
      </c>
      <c r="K296" s="161"/>
      <c r="L296" s="161"/>
      <c r="M296" s="161"/>
      <c r="N296" s="161"/>
      <c r="O296" s="161"/>
    </row>
    <row r="297" spans="1:15" x14ac:dyDescent="0.3">
      <c r="A297" s="54" t="s">
        <v>659</v>
      </c>
      <c r="B297" s="208">
        <v>16010102</v>
      </c>
      <c r="C297" s="72">
        <f>Input!AF66</f>
        <v>431</v>
      </c>
      <c r="D297" s="257">
        <v>75.513958286722826</v>
      </c>
      <c r="E297" s="208">
        <v>531.98917396312891</v>
      </c>
      <c r="F297" s="72">
        <f>D297/E297</f>
        <v>0.14194641918024548</v>
      </c>
      <c r="G297" s="57">
        <f>Input!AG66</f>
        <v>709</v>
      </c>
      <c r="H297" s="72">
        <f>G297*F297</f>
        <v>100.64001119879404</v>
      </c>
      <c r="I297" s="181">
        <v>16010102</v>
      </c>
      <c r="J297" s="178">
        <f>SUM(H297,C297)</f>
        <v>531.64001119879401</v>
      </c>
      <c r="K297" s="161"/>
      <c r="L297" s="161"/>
      <c r="M297" s="161"/>
      <c r="N297" s="161"/>
      <c r="O297" s="161"/>
    </row>
    <row r="298" spans="1:15" ht="15" thickBot="1" x14ac:dyDescent="0.35">
      <c r="A298" s="52" t="s">
        <v>660</v>
      </c>
      <c r="B298" s="74">
        <v>16010101</v>
      </c>
      <c r="C298" s="75">
        <f>Input!AF67</f>
        <v>3399</v>
      </c>
      <c r="D298" s="258">
        <v>456.47521567640604</v>
      </c>
      <c r="E298" s="74">
        <v>531.98917396312891</v>
      </c>
      <c r="F298" s="75">
        <f>D298/E298</f>
        <v>0.85805358081975447</v>
      </c>
      <c r="G298" s="52">
        <f>$G$297</f>
        <v>709</v>
      </c>
      <c r="H298" s="75">
        <f>G298*F298</f>
        <v>608.35998880120587</v>
      </c>
      <c r="I298" s="183">
        <v>16010101</v>
      </c>
      <c r="J298" s="179">
        <f>SUM(H298,C298)</f>
        <v>4007.3599888012059</v>
      </c>
    </row>
    <row r="299" spans="1:15" ht="15" thickTop="1" x14ac:dyDescent="0.3"/>
  </sheetData>
  <mergeCells count="55">
    <mergeCell ref="L273:O273"/>
    <mergeCell ref="A272:O272"/>
    <mergeCell ref="Q186:R186"/>
    <mergeCell ref="Q185:R185"/>
    <mergeCell ref="A294:J294"/>
    <mergeCell ref="A273:C273"/>
    <mergeCell ref="D273:H273"/>
    <mergeCell ref="Q217:T217"/>
    <mergeCell ref="I273:K273"/>
    <mergeCell ref="A295:C295"/>
    <mergeCell ref="D295:F295"/>
    <mergeCell ref="G295:H295"/>
    <mergeCell ref="I295:J295"/>
    <mergeCell ref="A1:E1"/>
    <mergeCell ref="A214:L214"/>
    <mergeCell ref="A215:E215"/>
    <mergeCell ref="F215:G215"/>
    <mergeCell ref="H215:J215"/>
    <mergeCell ref="K215:L215"/>
    <mergeCell ref="A3:F3"/>
    <mergeCell ref="G3:J3"/>
    <mergeCell ref="A2:L2"/>
    <mergeCell ref="A25:F25"/>
    <mergeCell ref="G25:H25"/>
    <mergeCell ref="I25:J25"/>
    <mergeCell ref="A114:M114"/>
    <mergeCell ref="Q202:V202"/>
    <mergeCell ref="L115:M115"/>
    <mergeCell ref="A115:G115"/>
    <mergeCell ref="H115:I115"/>
    <mergeCell ref="J115:K115"/>
    <mergeCell ref="U217:V217"/>
    <mergeCell ref="Q216:V216"/>
    <mergeCell ref="AA49:AB49"/>
    <mergeCell ref="Y49:Z49"/>
    <mergeCell ref="Q48:AB48"/>
    <mergeCell ref="W202:Z202"/>
    <mergeCell ref="AB202:AC202"/>
    <mergeCell ref="Q201:AC201"/>
    <mergeCell ref="U3:X3"/>
    <mergeCell ref="Q2:Z2"/>
    <mergeCell ref="Y3:Z3"/>
    <mergeCell ref="Q25:S25"/>
    <mergeCell ref="T25:U25"/>
    <mergeCell ref="Q24:U24"/>
    <mergeCell ref="Q3:T3"/>
    <mergeCell ref="A24:J24"/>
    <mergeCell ref="Q36:R36"/>
    <mergeCell ref="Q35:R35"/>
    <mergeCell ref="Q49:X49"/>
    <mergeCell ref="L79:M79"/>
    <mergeCell ref="A78:M78"/>
    <mergeCell ref="A79:F79"/>
    <mergeCell ref="G79:H79"/>
    <mergeCell ref="I79:K79"/>
  </mergeCells>
  <pageMargins left="0.7" right="0.7" top="0.75" bottom="0.75" header="0.3" footer="0.3"/>
  <pageSetup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O105"/>
  <sheetViews>
    <sheetView topLeftCell="G85" workbookViewId="0">
      <selection activeCell="J67" sqref="J67"/>
    </sheetView>
  </sheetViews>
  <sheetFormatPr defaultRowHeight="14.4" x14ac:dyDescent="0.3"/>
  <cols>
    <col min="1" max="1" width="22.5546875" customWidth="1"/>
    <col min="2" max="2" width="19.33203125" customWidth="1"/>
    <col min="3" max="3" width="17.6640625" customWidth="1"/>
    <col min="4" max="4" width="18.109375" customWidth="1"/>
    <col min="5" max="5" width="17.88671875" customWidth="1"/>
    <col min="6" max="7" width="19.88671875" customWidth="1"/>
    <col min="8" max="8" width="18.109375" customWidth="1"/>
    <col min="9" max="9" width="17.6640625" customWidth="1"/>
    <col min="10" max="10" width="18.33203125" customWidth="1"/>
    <col min="11" max="11" width="18.5546875" customWidth="1"/>
    <col min="12" max="12" width="17.6640625" customWidth="1"/>
    <col min="13" max="13" width="16.6640625" customWidth="1"/>
    <col min="14" max="14" width="17.33203125" customWidth="1"/>
    <col min="15" max="15" width="21.33203125" customWidth="1"/>
  </cols>
  <sheetData>
    <row r="1" spans="1:13" ht="22.2" thickTop="1" thickBot="1" x14ac:dyDescent="0.45">
      <c r="A1" s="906" t="s">
        <v>1075</v>
      </c>
      <c r="B1" s="907"/>
      <c r="C1" s="907"/>
      <c r="D1" s="907"/>
      <c r="E1" s="907"/>
      <c r="F1" s="908"/>
    </row>
    <row r="2" spans="1:13" ht="22.2" thickTop="1" thickBot="1" x14ac:dyDescent="0.45">
      <c r="A2" s="881" t="s">
        <v>1076</v>
      </c>
      <c r="B2" s="882"/>
      <c r="C2" s="882"/>
      <c r="D2" s="882"/>
      <c r="E2" s="911"/>
      <c r="F2" s="911"/>
      <c r="G2" s="911"/>
      <c r="H2" s="911"/>
      <c r="I2" s="882"/>
      <c r="J2" s="882"/>
      <c r="K2" s="882"/>
      <c r="L2" s="882"/>
      <c r="M2" s="883"/>
    </row>
    <row r="3" spans="1:13" ht="15" thickTop="1" x14ac:dyDescent="0.3">
      <c r="A3" s="901" t="s">
        <v>1160</v>
      </c>
      <c r="B3" s="902"/>
      <c r="C3" s="902"/>
      <c r="D3" s="909"/>
      <c r="E3" s="901" t="s">
        <v>1161</v>
      </c>
      <c r="F3" s="902"/>
      <c r="G3" s="902"/>
      <c r="H3" s="903"/>
      <c r="I3" s="910" t="s">
        <v>1162</v>
      </c>
      <c r="J3" s="902"/>
      <c r="K3" s="903"/>
      <c r="L3" s="391" t="s">
        <v>1163</v>
      </c>
      <c r="M3" s="392" t="s">
        <v>1170</v>
      </c>
    </row>
    <row r="4" spans="1:13" s="56" customFormat="1" ht="43.2" x14ac:dyDescent="0.3">
      <c r="A4" s="315" t="s">
        <v>7</v>
      </c>
      <c r="B4" s="113" t="s">
        <v>1077</v>
      </c>
      <c r="C4" s="113" t="s">
        <v>1078</v>
      </c>
      <c r="D4" s="411" t="s">
        <v>665</v>
      </c>
      <c r="E4" s="229" t="s">
        <v>1079</v>
      </c>
      <c r="F4" s="313" t="s">
        <v>1080</v>
      </c>
      <c r="G4" s="213" t="s">
        <v>678</v>
      </c>
      <c r="H4" s="120" t="s">
        <v>1081</v>
      </c>
      <c r="I4" s="413" t="s">
        <v>1082</v>
      </c>
      <c r="J4" s="113" t="s">
        <v>1083</v>
      </c>
      <c r="K4" s="119" t="s">
        <v>665</v>
      </c>
      <c r="L4" s="414" t="s">
        <v>1084</v>
      </c>
      <c r="M4" s="385" t="s">
        <v>1085</v>
      </c>
    </row>
    <row r="5" spans="1:13" x14ac:dyDescent="0.3">
      <c r="A5" s="57">
        <v>10020007</v>
      </c>
      <c r="B5" s="208">
        <v>31.691542290000001</v>
      </c>
      <c r="C5" s="208">
        <v>1184916.2139999999</v>
      </c>
      <c r="D5" s="412">
        <v>2.6745800000000001E-5</v>
      </c>
      <c r="E5" s="57">
        <f>Input!AJ5</f>
        <v>3155900</v>
      </c>
      <c r="F5" s="208">
        <f>Input!AK5</f>
        <v>3156000</v>
      </c>
      <c r="G5" s="259">
        <f>(LN(F5/E5))/20</f>
        <v>1.5843090037611095E-6</v>
      </c>
      <c r="H5" s="262">
        <f>E5*EXP(G5*10)</f>
        <v>3155949.9996039225</v>
      </c>
      <c r="I5" s="270">
        <v>1178607</v>
      </c>
      <c r="J5" s="208">
        <v>3149400</v>
      </c>
      <c r="K5" s="72">
        <v>0.37423223500000002</v>
      </c>
      <c r="L5" s="107">
        <f>K5*H5</f>
        <v>1181058.2219000251</v>
      </c>
      <c r="M5" s="180">
        <v>31.588357139999999</v>
      </c>
    </row>
    <row r="6" spans="1:13" x14ac:dyDescent="0.3">
      <c r="A6" s="57">
        <v>10020008</v>
      </c>
      <c r="B6" s="208">
        <v>21.127694859999998</v>
      </c>
      <c r="C6" s="208">
        <v>1184916.2139999999</v>
      </c>
      <c r="D6" s="412">
        <v>1.7830500000000001E-5</v>
      </c>
      <c r="E6" s="57">
        <f>$E$5</f>
        <v>3155900</v>
      </c>
      <c r="F6" s="208">
        <f>$F$5</f>
        <v>3156000</v>
      </c>
      <c r="G6" s="259">
        <f t="shared" ref="G6:G23" si="0">(LN(F6/E6))/20</f>
        <v>1.5843090037611095E-6</v>
      </c>
      <c r="H6" s="262">
        <f t="shared" ref="H6:H23" si="1">E6*EXP(G6*10)</f>
        <v>3155949.9996039225</v>
      </c>
      <c r="I6" s="270">
        <v>1178607</v>
      </c>
      <c r="J6" s="208">
        <v>3149400</v>
      </c>
      <c r="K6" s="72">
        <v>0.37423223500000002</v>
      </c>
      <c r="L6" s="107">
        <f t="shared" ref="L6:L23" si="2">K6*H6</f>
        <v>1181058.2219000251</v>
      </c>
      <c r="M6" s="180">
        <v>21.058904760000001</v>
      </c>
    </row>
    <row r="7" spans="1:13" x14ac:dyDescent="0.3">
      <c r="A7" s="57">
        <v>10070001</v>
      </c>
      <c r="B7" s="208">
        <v>84.510779439999993</v>
      </c>
      <c r="C7" s="208">
        <v>1184916.2139999999</v>
      </c>
      <c r="D7" s="412">
        <v>7.1322200000000006E-5</v>
      </c>
      <c r="E7" s="57">
        <f t="shared" ref="E7:E23" si="3">$E$5</f>
        <v>3155900</v>
      </c>
      <c r="F7" s="208">
        <f t="shared" ref="F7:F23" si="4">$F$5</f>
        <v>3156000</v>
      </c>
      <c r="G7" s="259">
        <f t="shared" si="0"/>
        <v>1.5843090037611095E-6</v>
      </c>
      <c r="H7" s="262">
        <f t="shared" si="1"/>
        <v>3155949.9996039225</v>
      </c>
      <c r="I7" s="270">
        <v>1178607</v>
      </c>
      <c r="J7" s="208">
        <v>3149400</v>
      </c>
      <c r="K7" s="72">
        <v>0.37423223500000002</v>
      </c>
      <c r="L7" s="107">
        <f t="shared" si="2"/>
        <v>1181058.2219000251</v>
      </c>
      <c r="M7" s="180">
        <v>84.235619040000003</v>
      </c>
    </row>
    <row r="8" spans="1:13" x14ac:dyDescent="0.3">
      <c r="A8" s="57">
        <v>10070002</v>
      </c>
      <c r="B8" s="208">
        <v>0</v>
      </c>
      <c r="C8" s="208">
        <v>1184916.2139999999</v>
      </c>
      <c r="D8" s="212">
        <v>0</v>
      </c>
      <c r="E8" s="57">
        <f t="shared" si="3"/>
        <v>3155900</v>
      </c>
      <c r="F8" s="208">
        <f t="shared" si="4"/>
        <v>3156000</v>
      </c>
      <c r="G8" s="259">
        <f t="shared" si="0"/>
        <v>1.5843090037611095E-6</v>
      </c>
      <c r="H8" s="262">
        <f t="shared" si="1"/>
        <v>3155949.9996039225</v>
      </c>
      <c r="I8" s="270">
        <v>1178607</v>
      </c>
      <c r="J8" s="208">
        <v>3149400</v>
      </c>
      <c r="K8" s="72">
        <v>0.37423223500000002</v>
      </c>
      <c r="L8" s="107">
        <f t="shared" si="2"/>
        <v>1181058.2219000251</v>
      </c>
      <c r="M8" s="180">
        <v>0</v>
      </c>
    </row>
    <row r="9" spans="1:13" x14ac:dyDescent="0.3">
      <c r="A9" s="57">
        <v>10070006</v>
      </c>
      <c r="B9" s="208">
        <v>39977.676290000003</v>
      </c>
      <c r="C9" s="208">
        <v>1184916.2139999999</v>
      </c>
      <c r="D9" s="212">
        <v>3.3738821000000002E-2</v>
      </c>
      <c r="E9" s="57">
        <f t="shared" si="3"/>
        <v>3155900</v>
      </c>
      <c r="F9" s="208">
        <f t="shared" si="4"/>
        <v>3156000</v>
      </c>
      <c r="G9" s="259">
        <f t="shared" si="0"/>
        <v>1.5843090037611095E-6</v>
      </c>
      <c r="H9" s="262">
        <f t="shared" si="1"/>
        <v>3155949.9996039225</v>
      </c>
      <c r="I9" s="270">
        <v>1178607</v>
      </c>
      <c r="J9" s="208">
        <v>3149400</v>
      </c>
      <c r="K9" s="72">
        <v>0.37423223500000002</v>
      </c>
      <c r="L9" s="107">
        <f t="shared" si="2"/>
        <v>1181058.2219000251</v>
      </c>
      <c r="M9" s="180">
        <v>39847.512139999999</v>
      </c>
    </row>
    <row r="10" spans="1:13" x14ac:dyDescent="0.3">
      <c r="A10" s="57">
        <v>10080001</v>
      </c>
      <c r="B10" s="208">
        <v>71652.349830000006</v>
      </c>
      <c r="C10" s="208">
        <v>1184916.2139999999</v>
      </c>
      <c r="D10" s="212">
        <v>6.0470393999999997E-2</v>
      </c>
      <c r="E10" s="57">
        <f t="shared" si="3"/>
        <v>3155900</v>
      </c>
      <c r="F10" s="208">
        <f t="shared" si="4"/>
        <v>3156000</v>
      </c>
      <c r="G10" s="259">
        <f t="shared" si="0"/>
        <v>1.5843090037611095E-6</v>
      </c>
      <c r="H10" s="262">
        <f t="shared" si="1"/>
        <v>3155949.9996039225</v>
      </c>
      <c r="I10" s="270">
        <v>1178607</v>
      </c>
      <c r="J10" s="208">
        <v>3149400</v>
      </c>
      <c r="K10" s="72">
        <v>0.37423223500000002</v>
      </c>
      <c r="L10" s="107">
        <f t="shared" si="2"/>
        <v>1181058.2219000251</v>
      </c>
      <c r="M10" s="180">
        <v>71419.055460000003</v>
      </c>
    </row>
    <row r="11" spans="1:13" x14ac:dyDescent="0.3">
      <c r="A11" s="57">
        <v>10080002</v>
      </c>
      <c r="B11" s="208">
        <v>35784.176720000003</v>
      </c>
      <c r="C11" s="208">
        <v>1184916.2139999999</v>
      </c>
      <c r="D11" s="212">
        <v>3.0199752999999999E-2</v>
      </c>
      <c r="E11" s="57">
        <f t="shared" si="3"/>
        <v>3155900</v>
      </c>
      <c r="F11" s="208">
        <f t="shared" si="4"/>
        <v>3156000</v>
      </c>
      <c r="G11" s="259">
        <f t="shared" si="0"/>
        <v>1.5843090037611095E-6</v>
      </c>
      <c r="H11" s="262">
        <f t="shared" si="1"/>
        <v>3155949.9996039225</v>
      </c>
      <c r="I11" s="270">
        <v>1178607</v>
      </c>
      <c r="J11" s="208">
        <v>3149400</v>
      </c>
      <c r="K11" s="72">
        <v>0.37423223500000002</v>
      </c>
      <c r="L11" s="107">
        <f t="shared" si="2"/>
        <v>1181058.2219000251</v>
      </c>
      <c r="M11" s="180">
        <v>35667.666279999998</v>
      </c>
    </row>
    <row r="12" spans="1:13" x14ac:dyDescent="0.3">
      <c r="A12" s="57">
        <v>10080003</v>
      </c>
      <c r="B12" s="208">
        <v>51446.584369999997</v>
      </c>
      <c r="C12" s="208">
        <v>1184916.2139999999</v>
      </c>
      <c r="D12" s="212">
        <v>4.3417908999999998E-2</v>
      </c>
      <c r="E12" s="57">
        <f t="shared" si="3"/>
        <v>3155900</v>
      </c>
      <c r="F12" s="208">
        <f t="shared" si="4"/>
        <v>3156000</v>
      </c>
      <c r="G12" s="259">
        <f t="shared" si="0"/>
        <v>1.5843090037611095E-6</v>
      </c>
      <c r="H12" s="262">
        <f t="shared" si="1"/>
        <v>3155949.9996039225</v>
      </c>
      <c r="I12" s="270">
        <v>1178607</v>
      </c>
      <c r="J12" s="208">
        <v>3149400</v>
      </c>
      <c r="K12" s="72">
        <v>0.37423223500000002</v>
      </c>
      <c r="L12" s="107">
        <f t="shared" si="2"/>
        <v>1181058.2219000251</v>
      </c>
      <c r="M12" s="180">
        <v>51279.078370000003</v>
      </c>
    </row>
    <row r="13" spans="1:13" x14ac:dyDescent="0.3">
      <c r="A13" s="57">
        <v>10080004</v>
      </c>
      <c r="B13" s="208">
        <v>105.6384743</v>
      </c>
      <c r="C13" s="208">
        <v>1184916.2139999999</v>
      </c>
      <c r="D13" s="412">
        <v>8.9152699999999998E-5</v>
      </c>
      <c r="E13" s="57">
        <f t="shared" si="3"/>
        <v>3155900</v>
      </c>
      <c r="F13" s="208">
        <f t="shared" si="4"/>
        <v>3156000</v>
      </c>
      <c r="G13" s="259">
        <f t="shared" si="0"/>
        <v>1.5843090037611095E-6</v>
      </c>
      <c r="H13" s="262">
        <f t="shared" si="1"/>
        <v>3155949.9996039225</v>
      </c>
      <c r="I13" s="270">
        <v>1178607</v>
      </c>
      <c r="J13" s="208">
        <v>3149400</v>
      </c>
      <c r="K13" s="72">
        <v>0.37423223500000002</v>
      </c>
      <c r="L13" s="107">
        <f t="shared" si="2"/>
        <v>1181058.2219000251</v>
      </c>
      <c r="M13" s="180">
        <v>105.29452379999999</v>
      </c>
    </row>
    <row r="14" spans="1:13" x14ac:dyDescent="0.3">
      <c r="A14" s="57">
        <v>10080005</v>
      </c>
      <c r="B14" s="208">
        <v>160737.69020000001</v>
      </c>
      <c r="C14" s="208">
        <v>1184916.2139999999</v>
      </c>
      <c r="D14" s="212">
        <v>0.135653212</v>
      </c>
      <c r="E14" s="57">
        <f t="shared" si="3"/>
        <v>3155900</v>
      </c>
      <c r="F14" s="208">
        <f t="shared" si="4"/>
        <v>3156000</v>
      </c>
      <c r="G14" s="259">
        <f t="shared" si="0"/>
        <v>1.5843090037611095E-6</v>
      </c>
      <c r="H14" s="262">
        <f t="shared" si="1"/>
        <v>3155949.9996039225</v>
      </c>
      <c r="I14" s="270">
        <v>1178607</v>
      </c>
      <c r="J14" s="208">
        <v>3149400</v>
      </c>
      <c r="K14" s="72">
        <v>0.37423223500000002</v>
      </c>
      <c r="L14" s="107">
        <f t="shared" si="2"/>
        <v>1181058.2219000251</v>
      </c>
      <c r="M14" s="180">
        <v>160214.34099999999</v>
      </c>
    </row>
    <row r="15" spans="1:13" x14ac:dyDescent="0.3">
      <c r="A15" s="57">
        <v>10080006</v>
      </c>
      <c r="B15" s="208">
        <v>19573.865399999999</v>
      </c>
      <c r="C15" s="208">
        <v>1184916.2139999999</v>
      </c>
      <c r="D15" s="212">
        <v>1.6519197999999999E-2</v>
      </c>
      <c r="E15" s="57">
        <f t="shared" si="3"/>
        <v>3155900</v>
      </c>
      <c r="F15" s="208">
        <f t="shared" si="4"/>
        <v>3156000</v>
      </c>
      <c r="G15" s="259">
        <f t="shared" si="0"/>
        <v>1.5843090037611095E-6</v>
      </c>
      <c r="H15" s="262">
        <f t="shared" si="1"/>
        <v>3155949.9996039225</v>
      </c>
      <c r="I15" s="270">
        <v>1178607</v>
      </c>
      <c r="J15" s="208">
        <v>3149400</v>
      </c>
      <c r="K15" s="72">
        <v>0.37423223500000002</v>
      </c>
      <c r="L15" s="107">
        <f t="shared" si="2"/>
        <v>1181058.2219000251</v>
      </c>
      <c r="M15" s="180">
        <v>19510.134450000001</v>
      </c>
    </row>
    <row r="16" spans="1:13" x14ac:dyDescent="0.3">
      <c r="A16" s="57">
        <v>10080007</v>
      </c>
      <c r="B16" s="208">
        <v>182926.85680000001</v>
      </c>
      <c r="C16" s="208">
        <v>1184916.2139999999</v>
      </c>
      <c r="D16" s="212">
        <v>0.15437957099999999</v>
      </c>
      <c r="E16" s="57">
        <f t="shared" si="3"/>
        <v>3155900</v>
      </c>
      <c r="F16" s="208">
        <f t="shared" si="4"/>
        <v>3156000</v>
      </c>
      <c r="G16" s="259">
        <f t="shared" si="0"/>
        <v>1.5843090037611095E-6</v>
      </c>
      <c r="H16" s="262">
        <f t="shared" si="1"/>
        <v>3155949.9996039225</v>
      </c>
      <c r="I16" s="270">
        <v>1178607</v>
      </c>
      <c r="J16" s="208">
        <v>3149400</v>
      </c>
      <c r="K16" s="72">
        <v>0.37423223500000002</v>
      </c>
      <c r="L16" s="107">
        <f t="shared" si="2"/>
        <v>1181058.2219000251</v>
      </c>
      <c r="M16" s="180">
        <v>182331.26139999999</v>
      </c>
    </row>
    <row r="17" spans="1:13" x14ac:dyDescent="0.3">
      <c r="A17" s="57">
        <v>10080008</v>
      </c>
      <c r="B17" s="208">
        <v>44713.809009999997</v>
      </c>
      <c r="C17" s="208">
        <v>1184916.2139999999</v>
      </c>
      <c r="D17" s="212">
        <v>3.773584E-2</v>
      </c>
      <c r="E17" s="57">
        <f t="shared" si="3"/>
        <v>3155900</v>
      </c>
      <c r="F17" s="208">
        <f t="shared" si="4"/>
        <v>3156000</v>
      </c>
      <c r="G17" s="259">
        <f t="shared" si="0"/>
        <v>1.5843090037611095E-6</v>
      </c>
      <c r="H17" s="262">
        <f t="shared" si="1"/>
        <v>3155949.9996039225</v>
      </c>
      <c r="I17" s="270">
        <v>1178607</v>
      </c>
      <c r="J17" s="208">
        <v>3149400</v>
      </c>
      <c r="K17" s="72">
        <v>0.37423223500000002</v>
      </c>
      <c r="L17" s="107">
        <f t="shared" si="2"/>
        <v>1181058.2219000251</v>
      </c>
      <c r="M17" s="180">
        <v>44568.224390000003</v>
      </c>
    </row>
    <row r="18" spans="1:13" x14ac:dyDescent="0.3">
      <c r="A18" s="57">
        <v>10080009</v>
      </c>
      <c r="B18" s="208">
        <v>164055.24050000001</v>
      </c>
      <c r="C18" s="208">
        <v>1184916.2139999999</v>
      </c>
      <c r="D18" s="212">
        <v>0.13845303</v>
      </c>
      <c r="E18" s="57">
        <f t="shared" si="3"/>
        <v>3155900</v>
      </c>
      <c r="F18" s="208">
        <f t="shared" si="4"/>
        <v>3156000</v>
      </c>
      <c r="G18" s="259">
        <f t="shared" si="0"/>
        <v>1.5843090037611095E-6</v>
      </c>
      <c r="H18" s="262">
        <f t="shared" si="1"/>
        <v>3155949.9996039225</v>
      </c>
      <c r="I18" s="270">
        <v>1178607</v>
      </c>
      <c r="J18" s="208">
        <v>3149400</v>
      </c>
      <c r="K18" s="72">
        <v>0.37423223500000002</v>
      </c>
      <c r="L18" s="107">
        <f t="shared" si="2"/>
        <v>1181058.2219000251</v>
      </c>
      <c r="M18" s="180">
        <v>163521.08960000001</v>
      </c>
    </row>
    <row r="19" spans="1:13" x14ac:dyDescent="0.3">
      <c r="A19" s="57">
        <v>10080010</v>
      </c>
      <c r="B19" s="208">
        <v>56853.001949999998</v>
      </c>
      <c r="C19" s="208">
        <v>1184916.2139999999</v>
      </c>
      <c r="D19" s="212">
        <v>4.7980609E-2</v>
      </c>
      <c r="E19" s="57">
        <f t="shared" si="3"/>
        <v>3155900</v>
      </c>
      <c r="F19" s="208">
        <f t="shared" si="4"/>
        <v>3156000</v>
      </c>
      <c r="G19" s="259">
        <f t="shared" si="0"/>
        <v>1.5843090037611095E-6</v>
      </c>
      <c r="H19" s="262">
        <f t="shared" si="1"/>
        <v>3155949.9996039225</v>
      </c>
      <c r="I19" s="270">
        <v>1178607</v>
      </c>
      <c r="J19" s="208">
        <v>3149400</v>
      </c>
      <c r="K19" s="72">
        <v>0.37423223500000002</v>
      </c>
      <c r="L19" s="107">
        <f t="shared" si="2"/>
        <v>1181058.2219000251</v>
      </c>
      <c r="M19" s="180">
        <v>56667.893080000002</v>
      </c>
    </row>
    <row r="20" spans="1:13" x14ac:dyDescent="0.3">
      <c r="A20" s="57">
        <v>10080011</v>
      </c>
      <c r="B20" s="208">
        <v>40879.927989999996</v>
      </c>
      <c r="C20" s="208">
        <v>1184916.2139999999</v>
      </c>
      <c r="D20" s="212">
        <v>3.4500269E-2</v>
      </c>
      <c r="E20" s="57">
        <f t="shared" si="3"/>
        <v>3155900</v>
      </c>
      <c r="F20" s="208">
        <f t="shared" si="4"/>
        <v>3156000</v>
      </c>
      <c r="G20" s="259">
        <f t="shared" si="0"/>
        <v>1.5843090037611095E-6</v>
      </c>
      <c r="H20" s="262">
        <f t="shared" si="1"/>
        <v>3155949.9996039225</v>
      </c>
      <c r="I20" s="270">
        <v>1178607</v>
      </c>
      <c r="J20" s="208">
        <v>3149400</v>
      </c>
      <c r="K20" s="72">
        <v>0.37423223500000002</v>
      </c>
      <c r="L20" s="107">
        <f t="shared" si="2"/>
        <v>1181058.2219000251</v>
      </c>
      <c r="M20" s="180">
        <v>40746.826179999996</v>
      </c>
    </row>
    <row r="21" spans="1:13" x14ac:dyDescent="0.3">
      <c r="A21" s="57">
        <v>10080012</v>
      </c>
      <c r="B21" s="208">
        <v>6946.9178689999999</v>
      </c>
      <c r="C21" s="208">
        <v>1184916.2139999999</v>
      </c>
      <c r="D21" s="212">
        <v>5.8627920000000004E-3</v>
      </c>
      <c r="E21" s="57">
        <f t="shared" si="3"/>
        <v>3155900</v>
      </c>
      <c r="F21" s="208">
        <f t="shared" si="4"/>
        <v>3156000</v>
      </c>
      <c r="G21" s="259">
        <f t="shared" si="0"/>
        <v>1.5843090037611095E-6</v>
      </c>
      <c r="H21" s="262">
        <f t="shared" si="1"/>
        <v>3155949.9996039225</v>
      </c>
      <c r="I21" s="270">
        <v>1178607</v>
      </c>
      <c r="J21" s="208">
        <v>3149400</v>
      </c>
      <c r="K21" s="72">
        <v>0.37423223500000002</v>
      </c>
      <c r="L21" s="107">
        <f t="shared" si="2"/>
        <v>1181058.2219000251</v>
      </c>
      <c r="M21" s="180">
        <v>6924.2992549999999</v>
      </c>
    </row>
    <row r="22" spans="1:13" x14ac:dyDescent="0.3">
      <c r="A22" s="57">
        <v>10080013</v>
      </c>
      <c r="B22" s="208">
        <v>44105.857479999999</v>
      </c>
      <c r="C22" s="208">
        <v>1184916.2139999999</v>
      </c>
      <c r="D22" s="212">
        <v>3.7222764999999998E-2</v>
      </c>
      <c r="E22" s="57">
        <f t="shared" si="3"/>
        <v>3155900</v>
      </c>
      <c r="F22" s="208">
        <f t="shared" si="4"/>
        <v>3156000</v>
      </c>
      <c r="G22" s="259">
        <f t="shared" si="0"/>
        <v>1.5843090037611095E-6</v>
      </c>
      <c r="H22" s="262">
        <f t="shared" si="1"/>
        <v>3155949.9996039225</v>
      </c>
      <c r="I22" s="270">
        <v>1178607</v>
      </c>
      <c r="J22" s="208">
        <v>3149400</v>
      </c>
      <c r="K22" s="72">
        <v>0.37423223500000002</v>
      </c>
      <c r="L22" s="107">
        <f t="shared" si="2"/>
        <v>1181058.2219000251</v>
      </c>
      <c r="M22" s="180">
        <v>43962.2523</v>
      </c>
    </row>
    <row r="23" spans="1:13" ht="15" thickBot="1" x14ac:dyDescent="0.35">
      <c r="A23" s="65">
        <v>10080014</v>
      </c>
      <c r="B23" s="211">
        <v>265019.29139999999</v>
      </c>
      <c r="C23" s="211">
        <v>1184916.2139999999</v>
      </c>
      <c r="D23" s="164">
        <v>0.223660786</v>
      </c>
      <c r="E23" s="65">
        <f t="shared" si="3"/>
        <v>3155900</v>
      </c>
      <c r="F23" s="211">
        <f t="shared" si="4"/>
        <v>3156000</v>
      </c>
      <c r="G23" s="263">
        <f t="shared" si="0"/>
        <v>1.5843090037611095E-6</v>
      </c>
      <c r="H23" s="264">
        <f t="shared" si="1"/>
        <v>3155949.9996039225</v>
      </c>
      <c r="I23" s="274">
        <v>1178607</v>
      </c>
      <c r="J23" s="74">
        <v>3149400</v>
      </c>
      <c r="K23" s="75">
        <v>0.37423223500000002</v>
      </c>
      <c r="L23" s="108">
        <f t="shared" si="2"/>
        <v>1181058.2219000251</v>
      </c>
      <c r="M23" s="182">
        <v>264156.40960000001</v>
      </c>
    </row>
    <row r="24" spans="1:13" ht="22.2" thickTop="1" thickBot="1" x14ac:dyDescent="0.45">
      <c r="A24" s="597" t="s">
        <v>1091</v>
      </c>
      <c r="B24" s="598"/>
      <c r="C24" s="598"/>
      <c r="D24" s="598"/>
      <c r="E24" s="598"/>
      <c r="F24" s="599"/>
    </row>
    <row r="25" spans="1:13" ht="15" thickTop="1" x14ac:dyDescent="0.3">
      <c r="A25" s="884" t="s">
        <v>1160</v>
      </c>
      <c r="B25" s="885"/>
      <c r="C25" s="885"/>
      <c r="D25" s="886"/>
      <c r="E25" s="884" t="s">
        <v>1161</v>
      </c>
      <c r="F25" s="886"/>
    </row>
    <row r="26" spans="1:13" s="166" customFormat="1" ht="28.8" x14ac:dyDescent="0.3">
      <c r="A26" s="316" t="s">
        <v>7</v>
      </c>
      <c r="B26" s="113" t="s">
        <v>1086</v>
      </c>
      <c r="C26" s="113" t="s">
        <v>1087</v>
      </c>
      <c r="D26" s="120" t="s">
        <v>665</v>
      </c>
      <c r="E26" s="229" t="s">
        <v>1088</v>
      </c>
      <c r="F26" s="177" t="s">
        <v>1089</v>
      </c>
    </row>
    <row r="27" spans="1:13" x14ac:dyDescent="0.3">
      <c r="A27" s="57">
        <v>17040101</v>
      </c>
      <c r="B27" s="208">
        <v>8029</v>
      </c>
      <c r="C27" s="208">
        <v>102414</v>
      </c>
      <c r="D27" s="72">
        <v>7.8397485000000003E-2</v>
      </c>
      <c r="E27" s="57">
        <f>Input!AJ9</f>
        <v>107446</v>
      </c>
      <c r="F27" s="178">
        <v>8423.4961430000003</v>
      </c>
    </row>
    <row r="28" spans="1:13" x14ac:dyDescent="0.3">
      <c r="A28" s="57">
        <v>17040102</v>
      </c>
      <c r="B28" s="208">
        <v>0</v>
      </c>
      <c r="C28" s="208">
        <v>102414</v>
      </c>
      <c r="D28" s="72">
        <v>0</v>
      </c>
      <c r="E28" s="57">
        <f>$E$27</f>
        <v>107446</v>
      </c>
      <c r="F28" s="178">
        <v>0</v>
      </c>
    </row>
    <row r="29" spans="1:13" x14ac:dyDescent="0.3">
      <c r="A29" s="57">
        <v>17040103</v>
      </c>
      <c r="B29" s="208">
        <v>29577</v>
      </c>
      <c r="C29" s="208">
        <v>102414</v>
      </c>
      <c r="D29" s="72">
        <v>0.28879840600000001</v>
      </c>
      <c r="E29" s="57">
        <f t="shared" ref="E29:E34" si="5">$E$27</f>
        <v>107446</v>
      </c>
      <c r="F29" s="178">
        <v>31030.23358</v>
      </c>
    </row>
    <row r="30" spans="1:13" x14ac:dyDescent="0.3">
      <c r="A30" s="57">
        <v>17040104</v>
      </c>
      <c r="B30" s="208">
        <v>0</v>
      </c>
      <c r="C30" s="208">
        <v>102414</v>
      </c>
      <c r="D30" s="72">
        <v>0</v>
      </c>
      <c r="E30" s="57">
        <f t="shared" si="5"/>
        <v>107446</v>
      </c>
      <c r="F30" s="178">
        <v>0</v>
      </c>
    </row>
    <row r="31" spans="1:13" x14ac:dyDescent="0.3">
      <c r="A31" s="57">
        <v>17040105</v>
      </c>
      <c r="B31" s="208">
        <v>60772</v>
      </c>
      <c r="C31" s="208">
        <v>102414</v>
      </c>
      <c r="D31" s="72">
        <v>0.59339543400000005</v>
      </c>
      <c r="E31" s="57">
        <f t="shared" si="5"/>
        <v>107446</v>
      </c>
      <c r="F31" s="178">
        <v>63757.965819999998</v>
      </c>
    </row>
    <row r="32" spans="1:13" x14ac:dyDescent="0.3">
      <c r="A32" s="57">
        <v>17040202</v>
      </c>
      <c r="B32" s="208">
        <v>0</v>
      </c>
      <c r="C32" s="208">
        <v>102414</v>
      </c>
      <c r="D32" s="72">
        <v>0</v>
      </c>
      <c r="E32" s="57">
        <f t="shared" si="5"/>
        <v>107446</v>
      </c>
      <c r="F32" s="178">
        <v>0</v>
      </c>
    </row>
    <row r="33" spans="1:10" x14ac:dyDescent="0.3">
      <c r="A33" s="57">
        <v>17040203</v>
      </c>
      <c r="B33" s="208">
        <v>0</v>
      </c>
      <c r="C33" s="208">
        <v>102414</v>
      </c>
      <c r="D33" s="72">
        <v>0</v>
      </c>
      <c r="E33" s="57">
        <f t="shared" si="5"/>
        <v>107446</v>
      </c>
      <c r="F33" s="178">
        <v>0</v>
      </c>
    </row>
    <row r="34" spans="1:10" ht="15" thickBot="1" x14ac:dyDescent="0.35">
      <c r="A34" s="65">
        <v>17040204</v>
      </c>
      <c r="B34" s="211">
        <v>4036</v>
      </c>
      <c r="C34" s="211">
        <v>102414</v>
      </c>
      <c r="D34" s="139">
        <v>3.9408674999999997E-2</v>
      </c>
      <c r="E34" s="65">
        <f t="shared" si="5"/>
        <v>107446</v>
      </c>
      <c r="F34" s="186">
        <v>4234.304451</v>
      </c>
    </row>
    <row r="35" spans="1:10" ht="22.2" thickTop="1" thickBot="1" x14ac:dyDescent="0.45">
      <c r="A35" s="491" t="s">
        <v>1090</v>
      </c>
      <c r="B35" s="492"/>
      <c r="C35" s="492"/>
      <c r="D35" s="492"/>
      <c r="E35" s="492"/>
      <c r="F35" s="493"/>
    </row>
    <row r="36" spans="1:10" ht="15" thickTop="1" x14ac:dyDescent="0.3">
      <c r="A36" s="767" t="s">
        <v>1160</v>
      </c>
      <c r="B36" s="768"/>
      <c r="C36" s="768"/>
      <c r="D36" s="769"/>
      <c r="E36" s="767" t="s">
        <v>1161</v>
      </c>
      <c r="F36" s="769"/>
    </row>
    <row r="37" spans="1:10" ht="28.8" x14ac:dyDescent="0.3">
      <c r="A37" s="316" t="s">
        <v>7</v>
      </c>
      <c r="B37" s="113" t="s">
        <v>1092</v>
      </c>
      <c r="C37" s="113" t="s">
        <v>1093</v>
      </c>
      <c r="D37" s="120" t="s">
        <v>665</v>
      </c>
      <c r="E37" s="229" t="s">
        <v>1094</v>
      </c>
      <c r="F37" s="177" t="s">
        <v>1095</v>
      </c>
    </row>
    <row r="38" spans="1:10" x14ac:dyDescent="0.3">
      <c r="A38" s="57">
        <v>10080016</v>
      </c>
      <c r="B38" s="208">
        <v>2064</v>
      </c>
      <c r="C38" s="208">
        <v>184040</v>
      </c>
      <c r="D38" s="72">
        <v>1.1214953E-2</v>
      </c>
      <c r="E38" s="57">
        <f>Input!AJ13</f>
        <v>194400</v>
      </c>
      <c r="F38" s="178">
        <f>E38*D38</f>
        <v>2180.1868632000001</v>
      </c>
    </row>
    <row r="39" spans="1:10" x14ac:dyDescent="0.3">
      <c r="A39" s="57">
        <v>10090101</v>
      </c>
      <c r="B39" s="208">
        <v>71369</v>
      </c>
      <c r="C39" s="208">
        <v>184040</v>
      </c>
      <c r="D39" s="72">
        <v>0.38779069799999999</v>
      </c>
      <c r="E39" s="57">
        <f>$E$38</f>
        <v>194400</v>
      </c>
      <c r="F39" s="178">
        <f t="shared" ref="F39:F47" si="6">E39*D39</f>
        <v>75386.511691199994</v>
      </c>
    </row>
    <row r="40" spans="1:10" x14ac:dyDescent="0.3">
      <c r="A40" s="57">
        <v>10090201</v>
      </c>
      <c r="B40" s="208">
        <v>11328.46774</v>
      </c>
      <c r="C40" s="208">
        <v>184040</v>
      </c>
      <c r="D40" s="72">
        <v>6.1554378E-2</v>
      </c>
      <c r="E40" s="57">
        <f t="shared" ref="E40:E47" si="7">$E$38</f>
        <v>194400</v>
      </c>
      <c r="F40" s="178">
        <f t="shared" si="6"/>
        <v>11966.171083200001</v>
      </c>
    </row>
    <row r="41" spans="1:10" x14ac:dyDescent="0.3">
      <c r="A41" s="57">
        <v>10090202</v>
      </c>
      <c r="B41" s="208">
        <v>11316.851989999999</v>
      </c>
      <c r="C41" s="208">
        <v>184040</v>
      </c>
      <c r="D41" s="72">
        <v>6.1491262999999997E-2</v>
      </c>
      <c r="E41" s="57">
        <f t="shared" si="7"/>
        <v>194400</v>
      </c>
      <c r="F41" s="178">
        <f t="shared" si="6"/>
        <v>11953.9015272</v>
      </c>
    </row>
    <row r="42" spans="1:10" x14ac:dyDescent="0.3">
      <c r="A42" s="57">
        <v>10090203</v>
      </c>
      <c r="B42" s="208">
        <v>1337</v>
      </c>
      <c r="C42" s="208">
        <v>184040</v>
      </c>
      <c r="D42" s="72">
        <v>7.2647249999999997E-3</v>
      </c>
      <c r="E42" s="57">
        <f t="shared" si="7"/>
        <v>194400</v>
      </c>
      <c r="F42" s="178">
        <f t="shared" si="6"/>
        <v>1412.2625399999999</v>
      </c>
    </row>
    <row r="43" spans="1:10" x14ac:dyDescent="0.3">
      <c r="A43" s="57">
        <v>10090204</v>
      </c>
      <c r="B43" s="208">
        <v>0</v>
      </c>
      <c r="C43" s="208">
        <v>184040</v>
      </c>
      <c r="D43" s="72">
        <v>0</v>
      </c>
      <c r="E43" s="57">
        <f t="shared" si="7"/>
        <v>194400</v>
      </c>
      <c r="F43" s="178">
        <f t="shared" si="6"/>
        <v>0</v>
      </c>
    </row>
    <row r="44" spans="1:10" x14ac:dyDescent="0.3">
      <c r="A44" s="57">
        <v>10090205</v>
      </c>
      <c r="B44" s="208">
        <v>16741</v>
      </c>
      <c r="C44" s="208">
        <v>184040</v>
      </c>
      <c r="D44" s="72">
        <v>9.0963921000000003E-2</v>
      </c>
      <c r="E44" s="57">
        <f t="shared" si="7"/>
        <v>194400</v>
      </c>
      <c r="F44" s="178">
        <f t="shared" si="6"/>
        <v>17683.3862424</v>
      </c>
    </row>
    <row r="45" spans="1:10" x14ac:dyDescent="0.3">
      <c r="A45" s="57">
        <v>10090206</v>
      </c>
      <c r="B45" s="208">
        <v>56743</v>
      </c>
      <c r="C45" s="208">
        <v>184040</v>
      </c>
      <c r="D45" s="72">
        <v>0.30831884399999998</v>
      </c>
      <c r="E45" s="57">
        <f t="shared" si="7"/>
        <v>194400</v>
      </c>
      <c r="F45" s="178">
        <f t="shared" si="6"/>
        <v>59937.1832736</v>
      </c>
    </row>
    <row r="46" spans="1:10" x14ac:dyDescent="0.3">
      <c r="A46" s="57">
        <v>10090207</v>
      </c>
      <c r="B46" s="208">
        <v>2141.6802710000002</v>
      </c>
      <c r="C46" s="208">
        <v>184040</v>
      </c>
      <c r="D46" s="72">
        <v>1.1637036999999999E-2</v>
      </c>
      <c r="E46" s="57">
        <f t="shared" si="7"/>
        <v>194400</v>
      </c>
      <c r="F46" s="178">
        <f t="shared" si="6"/>
        <v>2262.2399928</v>
      </c>
    </row>
    <row r="47" spans="1:10" ht="15" thickBot="1" x14ac:dyDescent="0.35">
      <c r="A47" s="65">
        <v>10090208</v>
      </c>
      <c r="B47" s="211">
        <v>10999</v>
      </c>
      <c r="C47" s="211">
        <v>184040</v>
      </c>
      <c r="D47" s="139">
        <v>5.9764181999999999E-2</v>
      </c>
      <c r="E47" s="65">
        <f t="shared" si="7"/>
        <v>194400</v>
      </c>
      <c r="F47" s="186">
        <f t="shared" si="6"/>
        <v>11618.1569808</v>
      </c>
    </row>
    <row r="48" spans="1:10" ht="22.2" thickTop="1" thickBot="1" x14ac:dyDescent="0.45">
      <c r="A48" s="917" t="s">
        <v>1096</v>
      </c>
      <c r="B48" s="482"/>
      <c r="C48" s="482"/>
      <c r="D48" s="482"/>
      <c r="E48" s="482"/>
      <c r="F48" s="482"/>
      <c r="G48" s="482"/>
      <c r="H48" s="482"/>
      <c r="I48" s="482"/>
      <c r="J48" s="483"/>
    </row>
    <row r="49" spans="1:10" ht="15" thickTop="1" x14ac:dyDescent="0.3">
      <c r="A49" s="914" t="s">
        <v>1160</v>
      </c>
      <c r="B49" s="915"/>
      <c r="C49" s="915"/>
      <c r="D49" s="915"/>
      <c r="E49" s="916"/>
      <c r="F49" s="914" t="s">
        <v>1161</v>
      </c>
      <c r="G49" s="916"/>
      <c r="H49" s="914" t="s">
        <v>1162</v>
      </c>
      <c r="I49" s="915"/>
      <c r="J49" s="916"/>
    </row>
    <row r="50" spans="1:10" ht="45.6" customHeight="1" x14ac:dyDescent="0.3">
      <c r="A50" s="315" t="s">
        <v>681</v>
      </c>
      <c r="B50" s="213" t="s">
        <v>7</v>
      </c>
      <c r="C50" s="422" t="s">
        <v>1186</v>
      </c>
      <c r="D50" s="423" t="s">
        <v>1187</v>
      </c>
      <c r="E50" s="119" t="s">
        <v>665</v>
      </c>
      <c r="F50" s="125" t="s">
        <v>1097</v>
      </c>
      <c r="G50" s="336" t="s">
        <v>1098</v>
      </c>
      <c r="H50" s="316" t="s">
        <v>1099</v>
      </c>
      <c r="I50" s="113" t="s">
        <v>1100</v>
      </c>
      <c r="J50" s="177" t="s">
        <v>1101</v>
      </c>
    </row>
    <row r="51" spans="1:10" x14ac:dyDescent="0.3">
      <c r="A51" s="57" t="s">
        <v>704</v>
      </c>
      <c r="B51" s="208">
        <v>10180002</v>
      </c>
      <c r="C51" s="82">
        <f>'Water Use Current Ag'!L52</f>
        <v>91598.089091000002</v>
      </c>
      <c r="D51" s="82">
        <f>SUM(C51:C55)</f>
        <v>148099.99999999997</v>
      </c>
      <c r="E51" s="72">
        <f>C51/D51</f>
        <v>0.61848811000000015</v>
      </c>
      <c r="F51" s="57">
        <f>D51</f>
        <v>148099.99999999997</v>
      </c>
      <c r="G51" s="260">
        <f>Input!AK17</f>
        <v>1200</v>
      </c>
      <c r="H51" s="57">
        <f>F51*E51</f>
        <v>91598.089091000002</v>
      </c>
      <c r="I51" s="208">
        <f>G51*E51</f>
        <v>742.18573200000014</v>
      </c>
      <c r="J51" s="178">
        <f>SUM(H51:I51)</f>
        <v>92340.274823</v>
      </c>
    </row>
    <row r="52" spans="1:10" x14ac:dyDescent="0.3">
      <c r="A52" s="57" t="s">
        <v>704</v>
      </c>
      <c r="B52" s="208">
        <v>10180003</v>
      </c>
      <c r="C52" s="82">
        <f>'Water Use Current Ag'!L53</f>
        <v>4191.8515756999996</v>
      </c>
      <c r="D52" s="82">
        <f>$D$51</f>
        <v>148099.99999999997</v>
      </c>
      <c r="E52" s="72">
        <f t="shared" ref="E52:E68" si="8">C52/D52</f>
        <v>2.8304197000000003E-2</v>
      </c>
      <c r="F52" s="57">
        <f t="shared" ref="F52:F68" si="9">D52</f>
        <v>148099.99999999997</v>
      </c>
      <c r="G52" s="260">
        <f>$G$51</f>
        <v>1200</v>
      </c>
      <c r="H52" s="57">
        <f t="shared" ref="H52:H68" si="10">F52*E52</f>
        <v>4191.8515756999996</v>
      </c>
      <c r="I52" s="208">
        <f t="shared" ref="I52:I68" si="11">G52*E52</f>
        <v>33.965036400000002</v>
      </c>
      <c r="J52" s="178">
        <f t="shared" ref="J52:J67" si="12">SUM(H52:I52)</f>
        <v>4225.8166120999995</v>
      </c>
    </row>
    <row r="53" spans="1:10" x14ac:dyDescent="0.3">
      <c r="A53" s="57" t="s">
        <v>704</v>
      </c>
      <c r="B53" s="208">
        <v>10180004</v>
      </c>
      <c r="C53" s="82">
        <f>'Water Use Current Ag'!L54</f>
        <v>37951.197110300003</v>
      </c>
      <c r="D53" s="82">
        <f t="shared" ref="D53:D55" si="13">$D$51</f>
        <v>148099.99999999997</v>
      </c>
      <c r="E53" s="72">
        <f t="shared" si="8"/>
        <v>0.25625386300000008</v>
      </c>
      <c r="F53" s="57">
        <f t="shared" si="9"/>
        <v>148099.99999999997</v>
      </c>
      <c r="G53" s="260">
        <f>$G$51</f>
        <v>1200</v>
      </c>
      <c r="H53" s="57">
        <f t="shared" si="10"/>
        <v>37951.197110300003</v>
      </c>
      <c r="I53" s="208">
        <f t="shared" si="11"/>
        <v>307.50463560000009</v>
      </c>
      <c r="J53" s="178">
        <f t="shared" si="12"/>
        <v>38258.701745900005</v>
      </c>
    </row>
    <row r="54" spans="1:10" x14ac:dyDescent="0.3">
      <c r="A54" s="57" t="s">
        <v>704</v>
      </c>
      <c r="B54" s="208">
        <v>10180005</v>
      </c>
      <c r="C54" s="82">
        <f>'Water Use Current Ag'!L55</f>
        <v>3184.9091605999997</v>
      </c>
      <c r="D54" s="82">
        <f t="shared" si="13"/>
        <v>148099.99999999997</v>
      </c>
      <c r="E54" s="72">
        <f t="shared" si="8"/>
        <v>2.1505126000000003E-2</v>
      </c>
      <c r="F54" s="57">
        <f t="shared" si="9"/>
        <v>148099.99999999997</v>
      </c>
      <c r="G54" s="260">
        <f>$G$51</f>
        <v>1200</v>
      </c>
      <c r="H54" s="57">
        <f t="shared" si="10"/>
        <v>3184.9091605999997</v>
      </c>
      <c r="I54" s="208">
        <f t="shared" si="11"/>
        <v>25.806151200000002</v>
      </c>
      <c r="J54" s="178">
        <f t="shared" si="12"/>
        <v>3210.7153117999997</v>
      </c>
    </row>
    <row r="55" spans="1:10" x14ac:dyDescent="0.3">
      <c r="A55" s="57" t="s">
        <v>704</v>
      </c>
      <c r="B55" s="208">
        <v>10180006</v>
      </c>
      <c r="C55" s="82">
        <f>'Water Use Current Ag'!L56</f>
        <v>11173.9530624</v>
      </c>
      <c r="D55" s="82">
        <f t="shared" si="13"/>
        <v>148099.99999999997</v>
      </c>
      <c r="E55" s="72">
        <f t="shared" si="8"/>
        <v>7.5448704000000019E-2</v>
      </c>
      <c r="F55" s="57">
        <f t="shared" si="9"/>
        <v>148099.99999999997</v>
      </c>
      <c r="G55" s="260">
        <f>$G$51</f>
        <v>1200</v>
      </c>
      <c r="H55" s="57">
        <f t="shared" si="10"/>
        <v>11173.9530624</v>
      </c>
      <c r="I55" s="208">
        <f t="shared" si="11"/>
        <v>90.538444800000022</v>
      </c>
      <c r="J55" s="178">
        <f t="shared" si="12"/>
        <v>11264.4915072</v>
      </c>
    </row>
    <row r="56" spans="1:10" x14ac:dyDescent="0.3">
      <c r="A56" s="57" t="s">
        <v>707</v>
      </c>
      <c r="B56" s="208">
        <v>10180007</v>
      </c>
      <c r="C56" s="82">
        <f>'Water Use Current Ag'!L57</f>
        <v>64212.962408699997</v>
      </c>
      <c r="D56" s="82">
        <f>SUM(C56:C57)</f>
        <v>104700</v>
      </c>
      <c r="E56" s="72">
        <f t="shared" si="8"/>
        <v>0.61330432099999999</v>
      </c>
      <c r="F56" s="57">
        <f t="shared" si="9"/>
        <v>104700</v>
      </c>
      <c r="G56" s="260">
        <f>Input!AK18</f>
        <v>1800</v>
      </c>
      <c r="H56" s="57">
        <f t="shared" si="10"/>
        <v>64212.962408699997</v>
      </c>
      <c r="I56" s="208">
        <f t="shared" si="11"/>
        <v>1103.9477778</v>
      </c>
      <c r="J56" s="178">
        <f t="shared" si="12"/>
        <v>65316.910186499998</v>
      </c>
    </row>
    <row r="57" spans="1:10" x14ac:dyDescent="0.3">
      <c r="A57" s="57" t="s">
        <v>707</v>
      </c>
      <c r="B57" s="208">
        <v>10180008</v>
      </c>
      <c r="C57" s="82">
        <f>'Water Use Current Ag'!L58</f>
        <v>40487.037591300003</v>
      </c>
      <c r="D57" s="82">
        <f>$D$56</f>
        <v>104700</v>
      </c>
      <c r="E57" s="72">
        <f t="shared" si="8"/>
        <v>0.38669567900000001</v>
      </c>
      <c r="F57" s="57">
        <f t="shared" si="9"/>
        <v>104700</v>
      </c>
      <c r="G57" s="260">
        <f>$G$56</f>
        <v>1800</v>
      </c>
      <c r="H57" s="57">
        <f t="shared" si="10"/>
        <v>40487.037591300003</v>
      </c>
      <c r="I57" s="208">
        <f t="shared" si="11"/>
        <v>696.05222220000007</v>
      </c>
      <c r="J57" s="178">
        <f t="shared" si="12"/>
        <v>41183.089813500002</v>
      </c>
    </row>
    <row r="58" spans="1:10" x14ac:dyDescent="0.3">
      <c r="A58" s="57" t="s">
        <v>710</v>
      </c>
      <c r="B58" s="208">
        <v>10180009</v>
      </c>
      <c r="C58" s="82">
        <f>'Water Use Current Ag'!L59</f>
        <v>112800</v>
      </c>
      <c r="D58" s="82">
        <f>C58</f>
        <v>112800</v>
      </c>
      <c r="E58" s="72">
        <f t="shared" si="8"/>
        <v>1</v>
      </c>
      <c r="F58" s="57">
        <f t="shared" si="9"/>
        <v>112800</v>
      </c>
      <c r="G58" s="72">
        <f>'Water Use Current Ag'!H59</f>
        <v>800</v>
      </c>
      <c r="H58" s="57">
        <f t="shared" si="10"/>
        <v>112800</v>
      </c>
      <c r="I58" s="208">
        <f t="shared" si="11"/>
        <v>800</v>
      </c>
      <c r="J58" s="178">
        <f t="shared" si="12"/>
        <v>113600</v>
      </c>
    </row>
    <row r="59" spans="1:10" x14ac:dyDescent="0.3">
      <c r="A59" s="57" t="s">
        <v>711</v>
      </c>
      <c r="B59" s="208">
        <v>10180010</v>
      </c>
      <c r="C59" s="82">
        <f>'Water Use Current Ag'!L60</f>
        <v>72500</v>
      </c>
      <c r="D59" s="82">
        <f>C59</f>
        <v>72500</v>
      </c>
      <c r="E59" s="72">
        <f t="shared" si="8"/>
        <v>1</v>
      </c>
      <c r="F59" s="57">
        <f t="shared" si="9"/>
        <v>72500</v>
      </c>
      <c r="G59" s="260">
        <f>Input!AK19</f>
        <v>600</v>
      </c>
      <c r="H59" s="57">
        <f t="shared" si="10"/>
        <v>72500</v>
      </c>
      <c r="I59" s="208">
        <f t="shared" si="11"/>
        <v>600</v>
      </c>
      <c r="J59" s="178">
        <f t="shared" si="12"/>
        <v>73100</v>
      </c>
    </row>
    <row r="60" spans="1:10" x14ac:dyDescent="0.3">
      <c r="A60" s="57" t="s">
        <v>712</v>
      </c>
      <c r="B60" s="208">
        <v>10180011</v>
      </c>
      <c r="C60" s="82">
        <f>'Water Use Current Ag'!L61</f>
        <v>121100</v>
      </c>
      <c r="D60" s="82">
        <f>C60</f>
        <v>121100</v>
      </c>
      <c r="E60" s="72">
        <f t="shared" si="8"/>
        <v>1</v>
      </c>
      <c r="F60" s="57">
        <f t="shared" si="9"/>
        <v>121100</v>
      </c>
      <c r="G60" s="72">
        <f>'Water Use Current Ag'!H61</f>
        <v>1100</v>
      </c>
      <c r="H60" s="57">
        <f t="shared" si="10"/>
        <v>121100</v>
      </c>
      <c r="I60" s="208">
        <f t="shared" si="11"/>
        <v>1100</v>
      </c>
      <c r="J60" s="178">
        <f t="shared" si="12"/>
        <v>122200</v>
      </c>
    </row>
    <row r="61" spans="1:10" x14ac:dyDescent="0.3">
      <c r="A61" s="57" t="s">
        <v>714</v>
      </c>
      <c r="B61" s="208">
        <v>10180012</v>
      </c>
      <c r="C61" s="82">
        <f>'Water Use Current Ag'!L62</f>
        <v>69600</v>
      </c>
      <c r="D61" s="82">
        <f>SUM(C61:C62)</f>
        <v>69600</v>
      </c>
      <c r="E61" s="72">
        <f t="shared" si="8"/>
        <v>1</v>
      </c>
      <c r="F61" s="57">
        <f t="shared" si="9"/>
        <v>69600</v>
      </c>
      <c r="G61" s="72">
        <f>'Water Use Current Ag'!H62</f>
        <v>600</v>
      </c>
      <c r="H61" s="57">
        <f t="shared" si="10"/>
        <v>69600</v>
      </c>
      <c r="I61" s="208">
        <f t="shared" si="11"/>
        <v>600</v>
      </c>
      <c r="J61" s="178">
        <f t="shared" si="12"/>
        <v>70200</v>
      </c>
    </row>
    <row r="62" spans="1:10" s="161" customFormat="1" x14ac:dyDescent="0.3">
      <c r="A62" s="57" t="s">
        <v>714</v>
      </c>
      <c r="B62" s="208">
        <v>10180013</v>
      </c>
      <c r="C62" s="82">
        <f>'Water Use Current Ag'!L63</f>
        <v>0</v>
      </c>
      <c r="D62" s="82">
        <f>$D$61</f>
        <v>69600</v>
      </c>
      <c r="E62" s="72">
        <f t="shared" si="8"/>
        <v>0</v>
      </c>
      <c r="F62" s="57">
        <f t="shared" si="9"/>
        <v>69600</v>
      </c>
      <c r="G62" s="72">
        <v>600</v>
      </c>
      <c r="H62" s="57"/>
      <c r="I62" s="208"/>
      <c r="J62" s="178"/>
    </row>
    <row r="63" spans="1:10" x14ac:dyDescent="0.3">
      <c r="A63" s="57" t="s">
        <v>715</v>
      </c>
      <c r="B63" s="208">
        <v>10190007</v>
      </c>
      <c r="C63" s="82">
        <f>'Water Use Current Ag'!L64</f>
        <v>320.34602600000005</v>
      </c>
      <c r="D63" s="424">
        <f>SUM(C63:C68)</f>
        <v>38500.000038500002</v>
      </c>
      <c r="E63" s="72">
        <f t="shared" si="8"/>
        <v>8.3206759916793251E-3</v>
      </c>
      <c r="F63" s="429">
        <f t="shared" si="9"/>
        <v>38500.000038500002</v>
      </c>
      <c r="G63" s="72">
        <f>'Water Use Current Ag'!H63</f>
        <v>500</v>
      </c>
      <c r="H63" s="57">
        <f t="shared" si="10"/>
        <v>320.34602600000005</v>
      </c>
      <c r="I63" s="208">
        <f t="shared" si="11"/>
        <v>4.1603379958396625</v>
      </c>
      <c r="J63" s="178">
        <f t="shared" si="12"/>
        <v>324.50636399583971</v>
      </c>
    </row>
    <row r="64" spans="1:10" x14ac:dyDescent="0.3">
      <c r="A64" s="57" t="s">
        <v>715</v>
      </c>
      <c r="B64" s="208">
        <v>10190008</v>
      </c>
      <c r="C64" s="82">
        <f>'Water Use Current Ag'!L65</f>
        <v>583.91117400000007</v>
      </c>
      <c r="D64" s="424">
        <f>$D$63</f>
        <v>38500.000038500002</v>
      </c>
      <c r="E64" s="72">
        <f t="shared" si="8"/>
        <v>1.5166523984833476E-2</v>
      </c>
      <c r="F64" s="429">
        <f t="shared" si="9"/>
        <v>38500.000038500002</v>
      </c>
      <c r="G64" s="72">
        <f>'Water Use Current Ag'!H64</f>
        <v>500</v>
      </c>
      <c r="H64" s="57">
        <f t="shared" si="10"/>
        <v>583.91117400000007</v>
      </c>
      <c r="I64" s="208">
        <f t="shared" si="11"/>
        <v>7.5832619924167384</v>
      </c>
      <c r="J64" s="178">
        <f t="shared" si="12"/>
        <v>591.49443599241681</v>
      </c>
    </row>
    <row r="65" spans="1:11" x14ac:dyDescent="0.3">
      <c r="A65" s="57" t="s">
        <v>715</v>
      </c>
      <c r="B65" s="208">
        <v>10190009</v>
      </c>
      <c r="C65" s="82">
        <f>'Water Use Current Ag'!L66</f>
        <v>8031.5327400000006</v>
      </c>
      <c r="D65" s="424">
        <f t="shared" ref="D65:D68" si="14">$D$63</f>
        <v>38500.000038500002</v>
      </c>
      <c r="E65" s="72">
        <f t="shared" si="8"/>
        <v>0.20861123979138876</v>
      </c>
      <c r="F65" s="429">
        <f t="shared" si="9"/>
        <v>38500.000038500002</v>
      </c>
      <c r="G65" s="72">
        <f>'Water Use Current Ag'!H65</f>
        <v>500</v>
      </c>
      <c r="H65" s="57">
        <f t="shared" si="10"/>
        <v>8031.5327400000006</v>
      </c>
      <c r="I65" s="208">
        <f t="shared" si="11"/>
        <v>104.30561989569438</v>
      </c>
      <c r="J65" s="178">
        <f t="shared" si="12"/>
        <v>8135.8383598956952</v>
      </c>
    </row>
    <row r="66" spans="1:11" x14ac:dyDescent="0.3">
      <c r="A66" s="57" t="s">
        <v>715</v>
      </c>
      <c r="B66" s="208">
        <v>10190015</v>
      </c>
      <c r="C66" s="82">
        <f>'Water Use Current Ag'!L67</f>
        <v>21301.316344000003</v>
      </c>
      <c r="D66" s="424">
        <f t="shared" si="14"/>
        <v>38500.000038500002</v>
      </c>
      <c r="E66" s="72">
        <f t="shared" si="8"/>
        <v>0.55328094344671908</v>
      </c>
      <c r="F66" s="429">
        <f t="shared" si="9"/>
        <v>38500.000038500002</v>
      </c>
      <c r="G66" s="72">
        <f>'Water Use Current Ag'!H66</f>
        <v>500</v>
      </c>
      <c r="H66" s="57">
        <f t="shared" si="10"/>
        <v>21301.316344000003</v>
      </c>
      <c r="I66" s="208">
        <f t="shared" si="11"/>
        <v>276.64047172335955</v>
      </c>
      <c r="J66" s="178">
        <f t="shared" si="12"/>
        <v>21577.956815723363</v>
      </c>
    </row>
    <row r="67" spans="1:11" x14ac:dyDescent="0.3">
      <c r="A67" s="65" t="s">
        <v>715</v>
      </c>
      <c r="B67" s="211">
        <v>10190016</v>
      </c>
      <c r="C67" s="82">
        <f>'Water Use Current Ag'!L68</f>
        <v>8262.8937545000008</v>
      </c>
      <c r="D67" s="424">
        <f t="shared" si="14"/>
        <v>38500.000038500002</v>
      </c>
      <c r="E67" s="72">
        <f t="shared" si="8"/>
        <v>0.21462061678537939</v>
      </c>
      <c r="F67" s="429">
        <f t="shared" si="9"/>
        <v>38500.000038500002</v>
      </c>
      <c r="G67" s="139">
        <f>'Water Use Current Ag'!H67</f>
        <v>500</v>
      </c>
      <c r="H67" s="65">
        <f t="shared" si="10"/>
        <v>8262.8937545000008</v>
      </c>
      <c r="I67" s="211">
        <f t="shared" si="11"/>
        <v>107.31030839268969</v>
      </c>
      <c r="J67" s="186">
        <f t="shared" si="12"/>
        <v>8370.2040628926898</v>
      </c>
    </row>
    <row r="68" spans="1:11" s="161" customFormat="1" ht="15" thickBot="1" x14ac:dyDescent="0.35">
      <c r="A68" s="425" t="s">
        <v>715</v>
      </c>
      <c r="B68" s="426">
        <v>10190017</v>
      </c>
      <c r="C68" s="427">
        <f>'Water Use Current Ag'!L69</f>
        <v>0</v>
      </c>
      <c r="D68" s="428">
        <f t="shared" si="14"/>
        <v>38500.000038500002</v>
      </c>
      <c r="E68" s="75">
        <f t="shared" si="8"/>
        <v>0</v>
      </c>
      <c r="F68" s="430">
        <f t="shared" si="9"/>
        <v>38500.000038500002</v>
      </c>
      <c r="G68" s="431">
        <v>500</v>
      </c>
      <c r="H68" s="73">
        <f t="shared" si="10"/>
        <v>0</v>
      </c>
      <c r="I68" s="74">
        <f t="shared" si="11"/>
        <v>0</v>
      </c>
      <c r="J68" s="432">
        <v>0</v>
      </c>
    </row>
    <row r="69" spans="1:11" ht="22.2" thickTop="1" thickBot="1" x14ac:dyDescent="0.45">
      <c r="A69" s="912" t="s">
        <v>1102</v>
      </c>
      <c r="B69" s="913"/>
      <c r="C69" s="913"/>
      <c r="D69" s="913"/>
      <c r="E69" s="913"/>
      <c r="F69" s="913"/>
      <c r="G69" s="913"/>
      <c r="H69" s="913"/>
      <c r="I69" s="913"/>
      <c r="J69" s="913"/>
      <c r="K69" s="561"/>
    </row>
    <row r="70" spans="1:11" ht="15" thickTop="1" x14ac:dyDescent="0.3">
      <c r="A70" s="898" t="s">
        <v>1160</v>
      </c>
      <c r="B70" s="899"/>
      <c r="C70" s="899"/>
      <c r="D70" s="900"/>
      <c r="E70" s="898" t="s">
        <v>1161</v>
      </c>
      <c r="F70" s="899"/>
      <c r="G70" s="900"/>
      <c r="H70" s="898" t="s">
        <v>1162</v>
      </c>
      <c r="I70" s="899"/>
      <c r="J70" s="900"/>
      <c r="K70" s="420" t="s">
        <v>1163</v>
      </c>
    </row>
    <row r="71" spans="1:11" s="56" customFormat="1" ht="28.8" x14ac:dyDescent="0.3">
      <c r="A71" s="315" t="s">
        <v>7</v>
      </c>
      <c r="B71" s="113" t="s">
        <v>1103</v>
      </c>
      <c r="C71" s="313" t="s">
        <v>1104</v>
      </c>
      <c r="D71" s="120" t="s">
        <v>678</v>
      </c>
      <c r="E71" s="229" t="s">
        <v>1105</v>
      </c>
      <c r="F71" s="113" t="s">
        <v>1106</v>
      </c>
      <c r="G71" s="120" t="s">
        <v>988</v>
      </c>
      <c r="H71" s="316" t="s">
        <v>1107</v>
      </c>
      <c r="I71" s="113" t="s">
        <v>1108</v>
      </c>
      <c r="J71" s="120" t="s">
        <v>665</v>
      </c>
      <c r="K71" s="385" t="s">
        <v>989</v>
      </c>
    </row>
    <row r="72" spans="1:11" x14ac:dyDescent="0.3">
      <c r="A72" s="57">
        <v>10110201</v>
      </c>
      <c r="B72" s="208">
        <f>SUM('Water Use Current Ag'!F73,'Water Use Current Ag'!F74,'Water Use Current Ag'!F75,'Water Use Current Ag'!F76,'Water Use Current Ag'!F77,'Water Use Current Ag'!F78,'Water Use Current Ag'!F79,'Water Use Current Ag'!F80,'Water Use Current Ag'!F83,'Water Use Current Ag'!F84,'Water Use Current Ag'!F89,'Water Use Current Ag'!F90)</f>
        <v>69452</v>
      </c>
      <c r="C72" s="208">
        <f>Input!AJ23</f>
        <v>72800</v>
      </c>
      <c r="D72" s="72">
        <f>(LN(C72/B72))/20</f>
        <v>2.3540044360374425E-3</v>
      </c>
      <c r="E72" s="57">
        <f>SUM('Water Use Current Ag'!G73,'Water Use Current Ag'!G74,'Water Use Current Ag'!G75,'Water Use Current Ag'!G76,'Water Use Current Ag'!G77,'Water Use Current Ag'!G78,'Water Use Current Ag'!G79,'Water Use Current Ag'!G80,'Water Use Current Ag'!G83,'Water Use Current Ag'!G84,'Water Use Current Ag'!G89,'Water Use Current Ag'!G90)</f>
        <v>16863</v>
      </c>
      <c r="F72" s="208">
        <f>E72*EXP(D72*20)</f>
        <v>17675.897022403962</v>
      </c>
      <c r="G72" s="72">
        <f>SUM(F72,C72)</f>
        <v>90475.897022403966</v>
      </c>
      <c r="H72" s="57">
        <f>'Water Use Current Ag'!K73</f>
        <v>10455</v>
      </c>
      <c r="I72" s="208">
        <f>SUM(H72:H84)</f>
        <v>86314.999992782003</v>
      </c>
      <c r="J72" s="72">
        <f>H72/I72</f>
        <v>0.12112610787087166</v>
      </c>
      <c r="K72" s="180">
        <f>J72*G72</f>
        <v>10958.99326244958</v>
      </c>
    </row>
    <row r="73" spans="1:11" x14ac:dyDescent="0.3">
      <c r="A73" s="57">
        <v>10120101</v>
      </c>
      <c r="B73" s="208">
        <f>$B$72</f>
        <v>69452</v>
      </c>
      <c r="C73" s="208">
        <f>$C$72</f>
        <v>72800</v>
      </c>
      <c r="D73" s="72">
        <f t="shared" ref="D73:D84" si="15">(LN(C73/B73))/20</f>
        <v>2.3540044360374425E-3</v>
      </c>
      <c r="E73" s="57">
        <f>$E$72</f>
        <v>16863</v>
      </c>
      <c r="F73" s="208">
        <f t="shared" ref="F73:F84" si="16">E73*EXP(D73*20)</f>
        <v>17675.897022403962</v>
      </c>
      <c r="G73" s="72">
        <f t="shared" ref="G73:G84" si="17">SUM(F73,C73)</f>
        <v>90475.897022403966</v>
      </c>
      <c r="H73" s="57">
        <f>'Water Use Current Ag'!K74</f>
        <v>926.72560281599999</v>
      </c>
      <c r="I73" s="208">
        <f>$I$72</f>
        <v>86314.999992782003</v>
      </c>
      <c r="J73" s="72">
        <f t="shared" ref="J73:J84" si="18">H73/I73</f>
        <v>1.0736553355656564E-2</v>
      </c>
      <c r="K73" s="180">
        <f t="shared" ref="K73:K84" si="19">J73*G73</f>
        <v>971.39929578192903</v>
      </c>
    </row>
    <row r="74" spans="1:11" x14ac:dyDescent="0.3">
      <c r="A74" s="57">
        <v>10120102</v>
      </c>
      <c r="B74" s="208">
        <f t="shared" ref="B74:B84" si="20">$B$72</f>
        <v>69452</v>
      </c>
      <c r="C74" s="208">
        <f t="shared" ref="C74:C84" si="21">$C$72</f>
        <v>72800</v>
      </c>
      <c r="D74" s="72">
        <f t="shared" si="15"/>
        <v>2.3540044360374425E-3</v>
      </c>
      <c r="E74" s="57">
        <f t="shared" ref="E74:E84" si="22">$E$72</f>
        <v>16863</v>
      </c>
      <c r="F74" s="208">
        <f t="shared" si="16"/>
        <v>17675.897022403962</v>
      </c>
      <c r="G74" s="72">
        <f t="shared" si="17"/>
        <v>90475.897022403966</v>
      </c>
      <c r="H74" s="57">
        <f>'Water Use Current Ag'!K75</f>
        <v>1545.5439545450001</v>
      </c>
      <c r="I74" s="208">
        <f t="shared" ref="I74:I84" si="23">$I$72</f>
        <v>86314.999992782003</v>
      </c>
      <c r="J74" s="72">
        <f t="shared" si="18"/>
        <v>1.790585593088391E-2</v>
      </c>
      <c r="K74" s="180">
        <f t="shared" si="19"/>
        <v>1620.048377300654</v>
      </c>
    </row>
    <row r="75" spans="1:11" x14ac:dyDescent="0.3">
      <c r="A75" s="57">
        <v>10120103</v>
      </c>
      <c r="B75" s="208">
        <f t="shared" si="20"/>
        <v>69452</v>
      </c>
      <c r="C75" s="208">
        <f t="shared" si="21"/>
        <v>72800</v>
      </c>
      <c r="D75" s="72">
        <f t="shared" si="15"/>
        <v>2.3540044360374425E-3</v>
      </c>
      <c r="E75" s="57">
        <f t="shared" si="22"/>
        <v>16863</v>
      </c>
      <c r="F75" s="208">
        <f t="shared" si="16"/>
        <v>17675.897022403962</v>
      </c>
      <c r="G75" s="72">
        <f t="shared" si="17"/>
        <v>90475.897022403966</v>
      </c>
      <c r="H75" s="57">
        <f>'Water Use Current Ag'!K76</f>
        <v>5465.0357693280002</v>
      </c>
      <c r="I75" s="208">
        <f t="shared" si="23"/>
        <v>86314.999992782003</v>
      </c>
      <c r="J75" s="72">
        <f t="shared" si="18"/>
        <v>6.3315017897063175E-2</v>
      </c>
      <c r="K75" s="180">
        <f t="shared" si="19"/>
        <v>5728.483039226352</v>
      </c>
    </row>
    <row r="76" spans="1:11" x14ac:dyDescent="0.3">
      <c r="A76" s="57">
        <v>10120104</v>
      </c>
      <c r="B76" s="208">
        <f t="shared" si="20"/>
        <v>69452</v>
      </c>
      <c r="C76" s="208">
        <f t="shared" si="21"/>
        <v>72800</v>
      </c>
      <c r="D76" s="72">
        <f t="shared" si="15"/>
        <v>2.3540044360374425E-3</v>
      </c>
      <c r="E76" s="57">
        <f t="shared" si="22"/>
        <v>16863</v>
      </c>
      <c r="F76" s="208">
        <f t="shared" si="16"/>
        <v>17675.897022403962</v>
      </c>
      <c r="G76" s="72">
        <f t="shared" si="17"/>
        <v>90475.897022403966</v>
      </c>
      <c r="H76" s="57">
        <f>'Water Use Current Ag'!K77</f>
        <v>8192.0961251179997</v>
      </c>
      <c r="I76" s="208">
        <f t="shared" si="23"/>
        <v>86314.999992782003</v>
      </c>
      <c r="J76" s="72">
        <f t="shared" si="18"/>
        <v>9.4909298798621963E-2</v>
      </c>
      <c r="K76" s="180">
        <f t="shared" si="19"/>
        <v>8587.0039445726889</v>
      </c>
    </row>
    <row r="77" spans="1:11" x14ac:dyDescent="0.3">
      <c r="A77" s="57">
        <v>10120105</v>
      </c>
      <c r="B77" s="208">
        <f t="shared" si="20"/>
        <v>69452</v>
      </c>
      <c r="C77" s="208">
        <f t="shared" si="21"/>
        <v>72800</v>
      </c>
      <c r="D77" s="72">
        <f t="shared" si="15"/>
        <v>2.3540044360374425E-3</v>
      </c>
      <c r="E77" s="57">
        <f t="shared" si="22"/>
        <v>16863</v>
      </c>
      <c r="F77" s="208">
        <f t="shared" si="16"/>
        <v>17675.897022403962</v>
      </c>
      <c r="G77" s="72">
        <f t="shared" si="17"/>
        <v>90475.897022403966</v>
      </c>
      <c r="H77" s="57">
        <f>'Water Use Current Ag'!K78</f>
        <v>2959.1039096980003</v>
      </c>
      <c r="I77" s="208">
        <f t="shared" si="23"/>
        <v>86314.999992782003</v>
      </c>
      <c r="J77" s="72">
        <f t="shared" si="18"/>
        <v>3.4282614956212154E-2</v>
      </c>
      <c r="K77" s="180">
        <f t="shared" si="19"/>
        <v>3101.7503404369768</v>
      </c>
    </row>
    <row r="78" spans="1:11" x14ac:dyDescent="0.3">
      <c r="A78" s="57">
        <v>10120106</v>
      </c>
      <c r="B78" s="208">
        <f t="shared" si="20"/>
        <v>69452</v>
      </c>
      <c r="C78" s="208">
        <f t="shared" si="21"/>
        <v>72800</v>
      </c>
      <c r="D78" s="72">
        <f t="shared" si="15"/>
        <v>2.3540044360374425E-3</v>
      </c>
      <c r="E78" s="57">
        <f t="shared" si="22"/>
        <v>16863</v>
      </c>
      <c r="F78" s="208">
        <f t="shared" si="16"/>
        <v>17675.897022403962</v>
      </c>
      <c r="G78" s="72">
        <f t="shared" si="17"/>
        <v>90475.897022403966</v>
      </c>
      <c r="H78" s="57">
        <f>'Water Use Current Ag'!K79</f>
        <v>3981.2830378979997</v>
      </c>
      <c r="I78" s="208">
        <f t="shared" si="23"/>
        <v>86314.999992782003</v>
      </c>
      <c r="J78" s="72">
        <f t="shared" si="18"/>
        <v>4.6125042440258703E-2</v>
      </c>
      <c r="K78" s="180">
        <f t="shared" si="19"/>
        <v>4173.2045899788591</v>
      </c>
    </row>
    <row r="79" spans="1:11" x14ac:dyDescent="0.3">
      <c r="A79" s="57">
        <v>10120107</v>
      </c>
      <c r="B79" s="208">
        <f t="shared" si="20"/>
        <v>69452</v>
      </c>
      <c r="C79" s="208">
        <f t="shared" si="21"/>
        <v>72800</v>
      </c>
      <c r="D79" s="72">
        <f t="shared" si="15"/>
        <v>2.3540044360374425E-3</v>
      </c>
      <c r="E79" s="57">
        <f t="shared" si="22"/>
        <v>16863</v>
      </c>
      <c r="F79" s="208">
        <f t="shared" si="16"/>
        <v>17675.897022403962</v>
      </c>
      <c r="G79" s="72">
        <f t="shared" si="17"/>
        <v>90475.897022403966</v>
      </c>
      <c r="H79" s="57">
        <f>'Water Use Current Ag'!K80</f>
        <v>11799</v>
      </c>
      <c r="I79" s="208">
        <f t="shared" si="23"/>
        <v>86314.999992782003</v>
      </c>
      <c r="J79" s="72">
        <f t="shared" si="18"/>
        <v>0.13669698199602245</v>
      </c>
      <c r="K79" s="180">
        <f t="shared" si="19"/>
        <v>12367.782066345537</v>
      </c>
    </row>
    <row r="80" spans="1:11" x14ac:dyDescent="0.3">
      <c r="A80" s="57">
        <v>10120108</v>
      </c>
      <c r="B80" s="208">
        <f t="shared" si="20"/>
        <v>69452</v>
      </c>
      <c r="C80" s="208">
        <f t="shared" si="21"/>
        <v>72800</v>
      </c>
      <c r="D80" s="72">
        <f t="shared" si="15"/>
        <v>2.3540044360374425E-3</v>
      </c>
      <c r="E80" s="57">
        <f t="shared" si="22"/>
        <v>16863</v>
      </c>
      <c r="F80" s="208">
        <f t="shared" si="16"/>
        <v>17675.897022403962</v>
      </c>
      <c r="G80" s="72">
        <f t="shared" si="17"/>
        <v>90475.897022403966</v>
      </c>
      <c r="H80" s="57">
        <f>'Water Use Current Ag'!K81</f>
        <v>2013.2115933790001</v>
      </c>
      <c r="I80" s="208">
        <f t="shared" si="23"/>
        <v>86314.999992782003</v>
      </c>
      <c r="J80" s="72">
        <f t="shared" si="18"/>
        <v>2.3324006181397818E-2</v>
      </c>
      <c r="K80" s="180">
        <f t="shared" si="19"/>
        <v>2110.2603814180625</v>
      </c>
    </row>
    <row r="81" spans="1:15" x14ac:dyDescent="0.3">
      <c r="A81" s="57">
        <v>10120201</v>
      </c>
      <c r="B81" s="208">
        <f t="shared" si="20"/>
        <v>69452</v>
      </c>
      <c r="C81" s="208">
        <f t="shared" si="21"/>
        <v>72800</v>
      </c>
      <c r="D81" s="72">
        <f t="shared" si="15"/>
        <v>2.3540044360374425E-3</v>
      </c>
      <c r="E81" s="57">
        <f t="shared" si="22"/>
        <v>16863</v>
      </c>
      <c r="F81" s="208">
        <f t="shared" si="16"/>
        <v>17675.897022403962</v>
      </c>
      <c r="G81" s="72">
        <f t="shared" si="17"/>
        <v>90475.897022403966</v>
      </c>
      <c r="H81" s="57">
        <f>'Water Use Current Ag'!K82</f>
        <v>13384</v>
      </c>
      <c r="I81" s="208">
        <f t="shared" si="23"/>
        <v>86314.999992782003</v>
      </c>
      <c r="J81" s="72">
        <f t="shared" si="18"/>
        <v>0.15505995482962662</v>
      </c>
      <c r="K81" s="180">
        <f t="shared" si="19"/>
        <v>14029.188505463908</v>
      </c>
    </row>
    <row r="82" spans="1:15" x14ac:dyDescent="0.3">
      <c r="A82" s="57">
        <v>10120202</v>
      </c>
      <c r="B82" s="208">
        <f t="shared" si="20"/>
        <v>69452</v>
      </c>
      <c r="C82" s="208">
        <f t="shared" si="21"/>
        <v>72800</v>
      </c>
      <c r="D82" s="72">
        <f t="shared" si="15"/>
        <v>2.3540044360374425E-3</v>
      </c>
      <c r="E82" s="57">
        <f t="shared" si="22"/>
        <v>16863</v>
      </c>
      <c r="F82" s="208">
        <f t="shared" si="16"/>
        <v>17675.897022403962</v>
      </c>
      <c r="G82" s="72">
        <f t="shared" si="17"/>
        <v>90475.897022403966</v>
      </c>
      <c r="H82" s="57">
        <f>'Water Use Current Ag'!K83</f>
        <v>6893</v>
      </c>
      <c r="I82" s="208">
        <f t="shared" si="23"/>
        <v>86314.999992782003</v>
      </c>
      <c r="J82" s="72">
        <f t="shared" si="18"/>
        <v>7.9858657250494347E-2</v>
      </c>
      <c r="K82" s="180">
        <f t="shared" si="19"/>
        <v>7225.2836497431799</v>
      </c>
    </row>
    <row r="83" spans="1:15" x14ac:dyDescent="0.3">
      <c r="A83" s="57">
        <v>10120203</v>
      </c>
      <c r="B83" s="208">
        <f t="shared" si="20"/>
        <v>69452</v>
      </c>
      <c r="C83" s="208">
        <f t="shared" si="21"/>
        <v>72800</v>
      </c>
      <c r="D83" s="72">
        <f t="shared" si="15"/>
        <v>2.3540044360374425E-3</v>
      </c>
      <c r="E83" s="57">
        <f t="shared" si="22"/>
        <v>16863</v>
      </c>
      <c r="F83" s="208">
        <f t="shared" si="16"/>
        <v>17675.897022403962</v>
      </c>
      <c r="G83" s="72">
        <f t="shared" si="17"/>
        <v>90475.897022403966</v>
      </c>
      <c r="H83" s="57">
        <f>'Water Use Current Ag'!K84</f>
        <v>2509</v>
      </c>
      <c r="I83" s="208">
        <f t="shared" si="23"/>
        <v>86314.999992782003</v>
      </c>
      <c r="J83" s="72">
        <f t="shared" si="18"/>
        <v>2.9067948794645339E-2</v>
      </c>
      <c r="K83" s="180">
        <f t="shared" si="19"/>
        <v>2629.948741796843</v>
      </c>
    </row>
    <row r="84" spans="1:15" ht="15" thickBot="1" x14ac:dyDescent="0.35">
      <c r="A84" s="65">
        <v>10150002</v>
      </c>
      <c r="B84" s="211">
        <f t="shared" si="20"/>
        <v>69452</v>
      </c>
      <c r="C84" s="211">
        <f t="shared" si="21"/>
        <v>72800</v>
      </c>
      <c r="D84" s="139">
        <f t="shared" si="15"/>
        <v>2.3540044360374425E-3</v>
      </c>
      <c r="E84" s="65">
        <f t="shared" si="22"/>
        <v>16863</v>
      </c>
      <c r="F84" s="211">
        <f t="shared" si="16"/>
        <v>17675.897022403962</v>
      </c>
      <c r="G84" s="139">
        <f t="shared" si="17"/>
        <v>90475.897022403966</v>
      </c>
      <c r="H84" s="65">
        <f>'Water Use Current Ag'!K85</f>
        <v>16192</v>
      </c>
      <c r="I84" s="211">
        <f t="shared" si="23"/>
        <v>86314.999992782003</v>
      </c>
      <c r="J84" s="139">
        <f t="shared" si="18"/>
        <v>0.18759195969824524</v>
      </c>
      <c r="K84" s="265">
        <f t="shared" si="19"/>
        <v>16972.55082788939</v>
      </c>
    </row>
    <row r="85" spans="1:15" ht="22.2" thickTop="1" thickBot="1" x14ac:dyDescent="0.45">
      <c r="A85" s="534" t="s">
        <v>1109</v>
      </c>
      <c r="B85" s="535"/>
      <c r="C85" s="535"/>
      <c r="D85" s="535"/>
      <c r="E85" s="535"/>
      <c r="F85" s="535"/>
      <c r="G85" s="535"/>
      <c r="H85" s="535"/>
      <c r="I85" s="535"/>
      <c r="J85" s="535"/>
      <c r="K85" s="535"/>
      <c r="L85" s="535"/>
      <c r="M85" s="535"/>
      <c r="N85" s="535"/>
      <c r="O85" s="536"/>
    </row>
    <row r="86" spans="1:15" ht="15" thickTop="1" x14ac:dyDescent="0.3">
      <c r="A86" s="784" t="s">
        <v>1160</v>
      </c>
      <c r="B86" s="854"/>
      <c r="C86" s="854"/>
      <c r="D86" s="854"/>
      <c r="E86" s="854"/>
      <c r="F86" s="854"/>
      <c r="G86" s="854"/>
      <c r="H86" s="854"/>
      <c r="I86" s="855"/>
      <c r="J86" s="784" t="s">
        <v>1161</v>
      </c>
      <c r="K86" s="854"/>
      <c r="L86" s="855"/>
      <c r="M86" s="784" t="s">
        <v>1162</v>
      </c>
      <c r="N86" s="855"/>
      <c r="O86" s="397" t="s">
        <v>1163</v>
      </c>
    </row>
    <row r="87" spans="1:15" ht="57.6" x14ac:dyDescent="0.3">
      <c r="A87" s="316" t="s">
        <v>7</v>
      </c>
      <c r="B87" s="113" t="s">
        <v>1117</v>
      </c>
      <c r="C87" s="313" t="s">
        <v>1118</v>
      </c>
      <c r="D87" s="113" t="s">
        <v>678</v>
      </c>
      <c r="E87" s="113" t="s">
        <v>1094</v>
      </c>
      <c r="F87" s="113" t="s">
        <v>1119</v>
      </c>
      <c r="G87" s="313" t="s">
        <v>1120</v>
      </c>
      <c r="H87" s="113" t="s">
        <v>678</v>
      </c>
      <c r="I87" s="120" t="s">
        <v>1121</v>
      </c>
      <c r="J87" s="316" t="s">
        <v>1122</v>
      </c>
      <c r="K87" s="113" t="s">
        <v>1123</v>
      </c>
      <c r="L87" s="120" t="s">
        <v>1095</v>
      </c>
      <c r="M87" s="316" t="s">
        <v>1124</v>
      </c>
      <c r="N87" s="120" t="s">
        <v>1125</v>
      </c>
      <c r="O87" s="385" t="s">
        <v>1126</v>
      </c>
    </row>
    <row r="88" spans="1:15" x14ac:dyDescent="0.3">
      <c r="A88" s="57">
        <v>14040101</v>
      </c>
      <c r="B88" s="208">
        <f>SUM('Water Use Current Ag'!I94:I105)</f>
        <v>397235.26503134752</v>
      </c>
      <c r="C88" s="208">
        <f>Input!AJ27</f>
        <v>400218</v>
      </c>
      <c r="D88" s="208">
        <f>(LN(C88/B88))/25</f>
        <v>2.9922745410549333E-4</v>
      </c>
      <c r="E88" s="208">
        <f>B88*EXP(D88*20)</f>
        <v>399619.6666398946</v>
      </c>
      <c r="F88" s="208">
        <f>'Water Use Current Ag'!P94</f>
        <v>1783.2722730979699</v>
      </c>
      <c r="G88" s="208">
        <f>Input!AK27</f>
        <v>1930</v>
      </c>
      <c r="H88" s="208">
        <f>(LN(G88/F88))/25</f>
        <v>3.162798825899431E-3</v>
      </c>
      <c r="I88" s="72">
        <f>F88*EXP(H88*20)</f>
        <v>1899.7190537416252</v>
      </c>
      <c r="J88" s="57">
        <f>'Water Use Current Ag'!I94</f>
        <v>162216.66617238216</v>
      </c>
      <c r="K88" s="208">
        <f>J88/B88</f>
        <v>0.40836421247640475</v>
      </c>
      <c r="L88" s="72">
        <f>K88*E88</f>
        <v>163190.37045748395</v>
      </c>
      <c r="M88" s="57">
        <f>'Water Use Current Ag'!L94</f>
        <v>0.140246963</v>
      </c>
      <c r="N88" s="72">
        <f>M88*I88</f>
        <v>266.42982784049673</v>
      </c>
      <c r="O88" s="180">
        <f>SUM(N88,L88)</f>
        <v>163456.80028532445</v>
      </c>
    </row>
    <row r="89" spans="1:15" x14ac:dyDescent="0.3">
      <c r="A89" s="57">
        <v>14040102</v>
      </c>
      <c r="B89" s="208">
        <f>$B$88</f>
        <v>397235.26503134752</v>
      </c>
      <c r="C89" s="208">
        <f>$C$88</f>
        <v>400218</v>
      </c>
      <c r="D89" s="208">
        <f t="shared" ref="D89:D99" si="24">(LN(C89/B89))/25</f>
        <v>2.9922745410549333E-4</v>
      </c>
      <c r="E89" s="208">
        <f t="shared" ref="E89:E99" si="25">B89*EXP(D89*20)</f>
        <v>399619.6666398946</v>
      </c>
      <c r="F89" s="208">
        <f>$F$88</f>
        <v>1783.2722730979699</v>
      </c>
      <c r="G89" s="208">
        <f>$G$88</f>
        <v>1930</v>
      </c>
      <c r="H89" s="208">
        <f t="shared" ref="H89:H99" si="26">(LN(G89/F89))/25</f>
        <v>3.162798825899431E-3</v>
      </c>
      <c r="I89" s="72">
        <f t="shared" ref="I89:I99" si="27">F89*EXP(H89*20)</f>
        <v>1899.7190537416252</v>
      </c>
      <c r="J89" s="57">
        <f>'Water Use Current Ag'!I95</f>
        <v>62202.526035789604</v>
      </c>
      <c r="K89" s="208">
        <f t="shared" ref="K89:K99" si="28">J89/B89</f>
        <v>0.15658863024379505</v>
      </c>
      <c r="L89" s="72">
        <f t="shared" ref="L89:L99" si="29">K89*E89</f>
        <v>62575.896217623093</v>
      </c>
      <c r="M89" s="57">
        <f>'Water Use Current Ag'!L95</f>
        <v>5.9784834000000002E-2</v>
      </c>
      <c r="N89" s="72">
        <f t="shared" ref="N89:N99" si="30">M89*I89</f>
        <v>113.57438827458014</v>
      </c>
      <c r="O89" s="180">
        <f t="shared" ref="O89:O99" si="31">SUM(N89,L89)</f>
        <v>62689.470605897674</v>
      </c>
    </row>
    <row r="90" spans="1:15" x14ac:dyDescent="0.3">
      <c r="A90" s="57">
        <v>14040103</v>
      </c>
      <c r="B90" s="208">
        <f t="shared" ref="B90:B99" si="32">$B$88</f>
        <v>397235.26503134752</v>
      </c>
      <c r="C90" s="208">
        <f t="shared" ref="C90:C99" si="33">$C$88</f>
        <v>400218</v>
      </c>
      <c r="D90" s="208">
        <f t="shared" si="24"/>
        <v>2.9922745410549333E-4</v>
      </c>
      <c r="E90" s="208">
        <f t="shared" si="25"/>
        <v>399619.6666398946</v>
      </c>
      <c r="F90" s="208">
        <f t="shared" ref="F90:F99" si="34">$F$88</f>
        <v>1783.2722730979699</v>
      </c>
      <c r="G90" s="208">
        <f t="shared" ref="G90:G99" si="35">$G$88</f>
        <v>1930</v>
      </c>
      <c r="H90" s="208">
        <f t="shared" si="26"/>
        <v>3.162798825899431E-3</v>
      </c>
      <c r="I90" s="72">
        <f t="shared" si="27"/>
        <v>1899.7190537416252</v>
      </c>
      <c r="J90" s="57">
        <f>'Water Use Current Ag'!I96</f>
        <v>2447.6396977185941</v>
      </c>
      <c r="K90" s="208">
        <f t="shared" si="28"/>
        <v>6.1616878288120779E-3</v>
      </c>
      <c r="L90" s="72">
        <f t="shared" si="29"/>
        <v>2462.3316360889785</v>
      </c>
      <c r="M90" s="57">
        <f>'Water Use Current Ag'!L96</f>
        <v>7.2158980999999997E-2</v>
      </c>
      <c r="N90" s="72">
        <f t="shared" si="30"/>
        <v>137.08179110427992</v>
      </c>
      <c r="O90" s="180">
        <f t="shared" si="31"/>
        <v>2599.4134271932585</v>
      </c>
    </row>
    <row r="91" spans="1:15" x14ac:dyDescent="0.3">
      <c r="A91" s="57">
        <v>14040104</v>
      </c>
      <c r="B91" s="208">
        <f t="shared" si="32"/>
        <v>397235.26503134752</v>
      </c>
      <c r="C91" s="208">
        <f t="shared" si="33"/>
        <v>400218</v>
      </c>
      <c r="D91" s="208">
        <f t="shared" si="24"/>
        <v>2.9922745410549333E-4</v>
      </c>
      <c r="E91" s="208">
        <f t="shared" si="25"/>
        <v>399619.6666398946</v>
      </c>
      <c r="F91" s="208">
        <f t="shared" si="34"/>
        <v>1783.2722730979699</v>
      </c>
      <c r="G91" s="208">
        <f t="shared" si="35"/>
        <v>1930</v>
      </c>
      <c r="H91" s="208">
        <f t="shared" si="26"/>
        <v>3.162798825899431E-3</v>
      </c>
      <c r="I91" s="72">
        <f t="shared" si="27"/>
        <v>1899.7190537416252</v>
      </c>
      <c r="J91" s="57">
        <f>'Water Use Current Ag'!I97</f>
        <v>26506.133274448763</v>
      </c>
      <c r="K91" s="208">
        <f t="shared" si="28"/>
        <v>6.6726536155738966E-2</v>
      </c>
      <c r="L91" s="72">
        <f t="shared" si="29"/>
        <v>26665.23613459128</v>
      </c>
      <c r="M91" s="57">
        <f>'Water Use Current Ag'!L97</f>
        <v>8.5513721000000001E-2</v>
      </c>
      <c r="N91" s="72">
        <f t="shared" si="30"/>
        <v>162.45204514004536</v>
      </c>
      <c r="O91" s="180">
        <f t="shared" si="31"/>
        <v>26827.688179731325</v>
      </c>
    </row>
    <row r="92" spans="1:15" x14ac:dyDescent="0.3">
      <c r="A92" s="57">
        <v>14040105</v>
      </c>
      <c r="B92" s="208">
        <f t="shared" si="32"/>
        <v>397235.26503134752</v>
      </c>
      <c r="C92" s="208">
        <f t="shared" si="33"/>
        <v>400218</v>
      </c>
      <c r="D92" s="208">
        <f t="shared" si="24"/>
        <v>2.9922745410549333E-4</v>
      </c>
      <c r="E92" s="208">
        <f t="shared" si="25"/>
        <v>399619.6666398946</v>
      </c>
      <c r="F92" s="208">
        <f t="shared" si="34"/>
        <v>1783.2722730979699</v>
      </c>
      <c r="G92" s="208">
        <f t="shared" si="35"/>
        <v>1930</v>
      </c>
      <c r="H92" s="208">
        <f t="shared" si="26"/>
        <v>3.162798825899431E-3</v>
      </c>
      <c r="I92" s="72">
        <f t="shared" si="27"/>
        <v>1899.7190537416252</v>
      </c>
      <c r="J92" s="57">
        <f>'Water Use Current Ag'!I98</f>
        <v>166.95316211815862</v>
      </c>
      <c r="K92" s="208">
        <f t="shared" si="28"/>
        <v>4.2028786670031333E-4</v>
      </c>
      <c r="L92" s="72">
        <f t="shared" si="29"/>
        <v>167.95529718357167</v>
      </c>
      <c r="M92" s="57">
        <f>'Water Use Current Ag'!L98</f>
        <v>0.106291145</v>
      </c>
      <c r="N92" s="72">
        <f t="shared" si="30"/>
        <v>201.92331340051388</v>
      </c>
      <c r="O92" s="180">
        <f t="shared" si="31"/>
        <v>369.87861058408555</v>
      </c>
    </row>
    <row r="93" spans="1:15" x14ac:dyDescent="0.3">
      <c r="A93" s="57">
        <v>14040106</v>
      </c>
      <c r="B93" s="208">
        <f t="shared" si="32"/>
        <v>397235.26503134752</v>
      </c>
      <c r="C93" s="208">
        <f t="shared" si="33"/>
        <v>400218</v>
      </c>
      <c r="D93" s="208">
        <f t="shared" si="24"/>
        <v>2.9922745410549333E-4</v>
      </c>
      <c r="E93" s="208">
        <f t="shared" si="25"/>
        <v>399619.6666398946</v>
      </c>
      <c r="F93" s="208">
        <f t="shared" si="34"/>
        <v>1783.2722730979699</v>
      </c>
      <c r="G93" s="208">
        <f t="shared" si="35"/>
        <v>1930</v>
      </c>
      <c r="H93" s="208">
        <f t="shared" si="26"/>
        <v>3.162798825899431E-3</v>
      </c>
      <c r="I93" s="72">
        <f t="shared" si="27"/>
        <v>1899.7190537416252</v>
      </c>
      <c r="J93" s="57">
        <f>'Water Use Current Ag'!I99</f>
        <v>19933.829317853175</v>
      </c>
      <c r="K93" s="208">
        <f t="shared" si="28"/>
        <v>5.0181419105073947E-2</v>
      </c>
      <c r="L93" s="72">
        <f t="shared" si="29"/>
        <v>20053.481974286489</v>
      </c>
      <c r="M93" s="57">
        <f>'Water Use Current Ag'!L99</f>
        <v>5.0581482999999997E-2</v>
      </c>
      <c r="N93" s="72">
        <f t="shared" si="30"/>
        <v>96.090607021608093</v>
      </c>
      <c r="O93" s="180">
        <f t="shared" si="31"/>
        <v>20149.572581308097</v>
      </c>
    </row>
    <row r="94" spans="1:15" x14ac:dyDescent="0.3">
      <c r="A94" s="57">
        <v>14040107</v>
      </c>
      <c r="B94" s="208">
        <f t="shared" si="32"/>
        <v>397235.26503134752</v>
      </c>
      <c r="C94" s="208">
        <f t="shared" si="33"/>
        <v>400218</v>
      </c>
      <c r="D94" s="208">
        <f t="shared" si="24"/>
        <v>2.9922745410549333E-4</v>
      </c>
      <c r="E94" s="208">
        <f t="shared" si="25"/>
        <v>399619.6666398946</v>
      </c>
      <c r="F94" s="208">
        <f t="shared" si="34"/>
        <v>1783.2722730979699</v>
      </c>
      <c r="G94" s="208">
        <f t="shared" si="35"/>
        <v>1930</v>
      </c>
      <c r="H94" s="208">
        <f t="shared" si="26"/>
        <v>3.162798825899431E-3</v>
      </c>
      <c r="I94" s="72">
        <f t="shared" si="27"/>
        <v>1899.7190537416252</v>
      </c>
      <c r="J94" s="57">
        <f>'Water Use Current Ag'!I100</f>
        <v>99036.158157795173</v>
      </c>
      <c r="K94" s="208">
        <f t="shared" si="28"/>
        <v>0.24931361053752318</v>
      </c>
      <c r="L94" s="72">
        <f t="shared" si="29"/>
        <v>99630.621931793532</v>
      </c>
      <c r="M94" s="57">
        <f>'Water Use Current Ag'!L100</f>
        <v>0.119249907</v>
      </c>
      <c r="N94" s="72">
        <f t="shared" si="30"/>
        <v>226.54132048481682</v>
      </c>
      <c r="O94" s="180">
        <f t="shared" si="31"/>
        <v>99857.163252278347</v>
      </c>
    </row>
    <row r="95" spans="1:15" x14ac:dyDescent="0.3">
      <c r="A95" s="57">
        <v>14040108</v>
      </c>
      <c r="B95" s="208">
        <f t="shared" si="32"/>
        <v>397235.26503134752</v>
      </c>
      <c r="C95" s="208">
        <f t="shared" si="33"/>
        <v>400218</v>
      </c>
      <c r="D95" s="208">
        <f t="shared" si="24"/>
        <v>2.9922745410549333E-4</v>
      </c>
      <c r="E95" s="208">
        <f t="shared" si="25"/>
        <v>399619.6666398946</v>
      </c>
      <c r="F95" s="208">
        <f t="shared" si="34"/>
        <v>1783.2722730979699</v>
      </c>
      <c r="G95" s="208">
        <f t="shared" si="35"/>
        <v>1930</v>
      </c>
      <c r="H95" s="208">
        <f t="shared" si="26"/>
        <v>3.162798825899431E-3</v>
      </c>
      <c r="I95" s="72">
        <f t="shared" si="27"/>
        <v>1899.7190537416252</v>
      </c>
      <c r="J95" s="57">
        <f>'Water Use Current Ag'!I101</f>
        <v>4016.1889674849167</v>
      </c>
      <c r="K95" s="208">
        <f t="shared" si="28"/>
        <v>1.0110353538646632E-2</v>
      </c>
      <c r="L95" s="72">
        <f t="shared" si="29"/>
        <v>4040.2961107254455</v>
      </c>
      <c r="M95" s="57">
        <f>'Water Use Current Ag'!L101</f>
        <v>4.5575857999999997E-2</v>
      </c>
      <c r="N95" s="72">
        <f t="shared" si="30"/>
        <v>86.581325833222678</v>
      </c>
      <c r="O95" s="180">
        <f t="shared" si="31"/>
        <v>4126.8774365586678</v>
      </c>
    </row>
    <row r="96" spans="1:15" x14ac:dyDescent="0.3">
      <c r="A96" s="57">
        <v>14040109</v>
      </c>
      <c r="B96" s="208">
        <f t="shared" si="32"/>
        <v>397235.26503134752</v>
      </c>
      <c r="C96" s="208">
        <f t="shared" si="33"/>
        <v>400218</v>
      </c>
      <c r="D96" s="208">
        <f t="shared" si="24"/>
        <v>2.9922745410549333E-4</v>
      </c>
      <c r="E96" s="208">
        <f t="shared" si="25"/>
        <v>399619.6666398946</v>
      </c>
      <c r="F96" s="208">
        <f t="shared" si="34"/>
        <v>1783.2722730979699</v>
      </c>
      <c r="G96" s="208">
        <f t="shared" si="35"/>
        <v>1930</v>
      </c>
      <c r="H96" s="208">
        <f t="shared" si="26"/>
        <v>3.162798825899431E-3</v>
      </c>
      <c r="I96" s="72">
        <f t="shared" si="27"/>
        <v>1899.7190537416252</v>
      </c>
      <c r="J96" s="57">
        <f>'Water Use Current Ag'!I102</f>
        <v>645.35891138245802</v>
      </c>
      <c r="K96" s="208">
        <f t="shared" si="28"/>
        <v>1.6246264322265799E-3</v>
      </c>
      <c r="L96" s="72">
        <f t="shared" si="29"/>
        <v>649.23267326074722</v>
      </c>
      <c r="M96" s="57">
        <f>'Water Use Current Ag'!L102</f>
        <v>2.5023429E-2</v>
      </c>
      <c r="N96" s="72">
        <f t="shared" si="30"/>
        <v>47.537484861250739</v>
      </c>
      <c r="O96" s="180">
        <f t="shared" si="31"/>
        <v>696.77015812199795</v>
      </c>
    </row>
    <row r="97" spans="1:15" x14ac:dyDescent="0.3">
      <c r="A97" s="57">
        <v>14040200</v>
      </c>
      <c r="B97" s="208">
        <f t="shared" si="32"/>
        <v>397235.26503134752</v>
      </c>
      <c r="C97" s="208">
        <f t="shared" si="33"/>
        <v>400218</v>
      </c>
      <c r="D97" s="208">
        <f t="shared" si="24"/>
        <v>2.9922745410549333E-4</v>
      </c>
      <c r="E97" s="208">
        <f t="shared" si="25"/>
        <v>399619.6666398946</v>
      </c>
      <c r="F97" s="208">
        <f t="shared" si="34"/>
        <v>1783.2722730979699</v>
      </c>
      <c r="G97" s="208">
        <f t="shared" si="35"/>
        <v>1930</v>
      </c>
      <c r="H97" s="208">
        <f t="shared" si="26"/>
        <v>3.162798825899431E-3</v>
      </c>
      <c r="I97" s="72">
        <f t="shared" si="27"/>
        <v>1899.7190537416252</v>
      </c>
      <c r="J97" s="57">
        <f>'Water Use Current Ag'!I103</f>
        <v>0</v>
      </c>
      <c r="K97" s="208">
        <f t="shared" si="28"/>
        <v>0</v>
      </c>
      <c r="L97" s="72">
        <f t="shared" si="29"/>
        <v>0</v>
      </c>
      <c r="M97" s="57">
        <f>'Water Use Current Ag'!L103</f>
        <v>0.18313107200000001</v>
      </c>
      <c r="N97" s="72">
        <f t="shared" si="30"/>
        <v>347.89758681052945</v>
      </c>
      <c r="O97" s="180">
        <f t="shared" si="31"/>
        <v>347.89758681052945</v>
      </c>
    </row>
    <row r="98" spans="1:15" x14ac:dyDescent="0.3">
      <c r="A98" s="57">
        <v>14050003</v>
      </c>
      <c r="B98" s="208">
        <f t="shared" si="32"/>
        <v>397235.26503134752</v>
      </c>
      <c r="C98" s="208">
        <f t="shared" si="33"/>
        <v>400218</v>
      </c>
      <c r="D98" s="208">
        <f t="shared" si="24"/>
        <v>2.9922745410549333E-4</v>
      </c>
      <c r="E98" s="208">
        <f t="shared" si="25"/>
        <v>399619.6666398946</v>
      </c>
      <c r="F98" s="208">
        <f t="shared" si="34"/>
        <v>1783.2722730979699</v>
      </c>
      <c r="G98" s="208">
        <f t="shared" si="35"/>
        <v>1930</v>
      </c>
      <c r="H98" s="208">
        <f t="shared" si="26"/>
        <v>3.162798825899431E-3</v>
      </c>
      <c r="I98" s="72">
        <f t="shared" si="27"/>
        <v>1899.7190537416252</v>
      </c>
      <c r="J98" s="57">
        <f>'Water Use Current Ag'!I104</f>
        <v>17884.38561034956</v>
      </c>
      <c r="K98" s="208">
        <f t="shared" si="28"/>
        <v>4.5022149805703245E-2</v>
      </c>
      <c r="L98" s="72">
        <f t="shared" si="29"/>
        <v>17991.736496766527</v>
      </c>
      <c r="M98" s="57">
        <f>'Water Use Current Ag'!L104</f>
        <v>6.4440449999999996E-2</v>
      </c>
      <c r="N98" s="72">
        <f t="shared" si="30"/>
        <v>122.4187506966845</v>
      </c>
      <c r="O98" s="180">
        <f t="shared" si="31"/>
        <v>18114.155247463212</v>
      </c>
    </row>
    <row r="99" spans="1:15" ht="15" thickBot="1" x14ac:dyDescent="0.35">
      <c r="A99" s="65">
        <v>14050004</v>
      </c>
      <c r="B99" s="211">
        <f t="shared" si="32"/>
        <v>397235.26503134752</v>
      </c>
      <c r="C99" s="211">
        <f t="shared" si="33"/>
        <v>400218</v>
      </c>
      <c r="D99" s="211">
        <f t="shared" si="24"/>
        <v>2.9922745410549333E-4</v>
      </c>
      <c r="E99" s="211">
        <f t="shared" si="25"/>
        <v>399619.6666398946</v>
      </c>
      <c r="F99" s="211">
        <f t="shared" si="34"/>
        <v>1783.2722730979699</v>
      </c>
      <c r="G99" s="211">
        <f t="shared" si="35"/>
        <v>1930</v>
      </c>
      <c r="H99" s="211">
        <f t="shared" si="26"/>
        <v>3.162798825899431E-3</v>
      </c>
      <c r="I99" s="139">
        <f t="shared" si="27"/>
        <v>1899.7190537416252</v>
      </c>
      <c r="J99" s="65">
        <f>'Water Use Current Ag'!I105</f>
        <v>2179.4257240249567</v>
      </c>
      <c r="K99" s="211">
        <f t="shared" si="28"/>
        <v>5.4864860093752476E-3</v>
      </c>
      <c r="L99" s="139">
        <f t="shared" si="29"/>
        <v>2192.5077100909821</v>
      </c>
      <c r="M99" s="73">
        <f>'Water Use Current Ag'!L105</f>
        <v>4.8002156999999997E-2</v>
      </c>
      <c r="N99" s="75">
        <f t="shared" si="30"/>
        <v>91.190612273596926</v>
      </c>
      <c r="O99" s="182">
        <f t="shared" si="31"/>
        <v>2283.6983223645789</v>
      </c>
    </row>
    <row r="100" spans="1:15" ht="22.2" thickTop="1" thickBot="1" x14ac:dyDescent="0.45">
      <c r="A100" s="516" t="s">
        <v>1127</v>
      </c>
      <c r="B100" s="517"/>
      <c r="C100" s="517"/>
      <c r="D100" s="517"/>
      <c r="E100" s="517"/>
      <c r="F100" s="517"/>
      <c r="G100" s="517"/>
      <c r="H100" s="517"/>
      <c r="I100" s="517"/>
      <c r="J100" s="517"/>
      <c r="K100" s="517"/>
      <c r="L100" s="518"/>
    </row>
    <row r="101" spans="1:15" ht="15" thickTop="1" x14ac:dyDescent="0.3">
      <c r="A101" s="851" t="s">
        <v>1160</v>
      </c>
      <c r="B101" s="852"/>
      <c r="C101" s="852"/>
      <c r="D101" s="853"/>
      <c r="E101" s="851" t="s">
        <v>1161</v>
      </c>
      <c r="F101" s="853"/>
      <c r="G101" s="851" t="s">
        <v>1162</v>
      </c>
      <c r="H101" s="852"/>
      <c r="I101" s="853"/>
      <c r="J101" s="851" t="s">
        <v>1163</v>
      </c>
      <c r="K101" s="853"/>
      <c r="L101" s="392" t="s">
        <v>1170</v>
      </c>
    </row>
    <row r="102" spans="1:15" s="166" customFormat="1" ht="28.8" x14ac:dyDescent="0.3">
      <c r="A102" s="316" t="s">
        <v>7</v>
      </c>
      <c r="B102" s="113" t="s">
        <v>1132</v>
      </c>
      <c r="C102" s="113" t="s">
        <v>1133</v>
      </c>
      <c r="D102" s="120" t="s">
        <v>665</v>
      </c>
      <c r="E102" s="229" t="s">
        <v>1134</v>
      </c>
      <c r="F102" s="120" t="s">
        <v>1135</v>
      </c>
      <c r="G102" s="125" t="s">
        <v>1136</v>
      </c>
      <c r="H102" s="113" t="s">
        <v>1115</v>
      </c>
      <c r="I102" s="120" t="s">
        <v>665</v>
      </c>
      <c r="J102" s="229" t="s">
        <v>1137</v>
      </c>
      <c r="K102" s="120" t="s">
        <v>1138</v>
      </c>
      <c r="L102" s="385" t="s">
        <v>1139</v>
      </c>
    </row>
    <row r="103" spans="1:15" x14ac:dyDescent="0.3">
      <c r="A103" s="57">
        <v>16010101</v>
      </c>
      <c r="B103" s="208">
        <f>SUM('Water Use Current Ag'!C109:C110)</f>
        <v>94200</v>
      </c>
      <c r="C103" s="208">
        <f>'Water Use Current Ag'!C109</f>
        <v>62600</v>
      </c>
      <c r="D103" s="72">
        <f>C103/B103</f>
        <v>0.66454352441613584</v>
      </c>
      <c r="E103" s="57">
        <f>Input!AJ31</f>
        <v>93877</v>
      </c>
      <c r="F103" s="72">
        <f>E103*D103</f>
        <v>62385.352441613584</v>
      </c>
      <c r="G103" s="57">
        <f>'Water Use Current Ag'!G109</f>
        <v>528</v>
      </c>
      <c r="H103" s="208">
        <f>'Water Use Current Ag'!H109</f>
        <v>373.66894651494783</v>
      </c>
      <c r="I103" s="72">
        <f>H103/G103</f>
        <v>0.70770633809649208</v>
      </c>
      <c r="J103" s="57">
        <f>Input!AK31</f>
        <v>543</v>
      </c>
      <c r="K103" s="72">
        <f>J103*I103</f>
        <v>384.28454158639522</v>
      </c>
      <c r="L103" s="180">
        <f>SUM(K103,F103)</f>
        <v>62769.636983199976</v>
      </c>
    </row>
    <row r="104" spans="1:15" ht="15" thickBot="1" x14ac:dyDescent="0.35">
      <c r="A104" s="73">
        <v>16010102</v>
      </c>
      <c r="B104" s="74">
        <f>B103</f>
        <v>94200</v>
      </c>
      <c r="C104" s="74">
        <f>'Water Use Current Ag'!C110</f>
        <v>31600</v>
      </c>
      <c r="D104" s="75">
        <f>C104/B104</f>
        <v>0.3354564755838641</v>
      </c>
      <c r="E104" s="73">
        <f>$E$103</f>
        <v>93877</v>
      </c>
      <c r="F104" s="75">
        <f>E104*D104</f>
        <v>31491.647558386408</v>
      </c>
      <c r="G104" s="73">
        <f>'Water Use Current Ag'!G110</f>
        <v>528</v>
      </c>
      <c r="H104" s="74">
        <f>'Water Use Current Ag'!H110</f>
        <v>154.33105348505217</v>
      </c>
      <c r="I104" s="75">
        <f>H104/G104</f>
        <v>0.29229366190350792</v>
      </c>
      <c r="J104" s="73">
        <f>$J$103</f>
        <v>543</v>
      </c>
      <c r="K104" s="75">
        <f>J104*I104</f>
        <v>158.71545841360481</v>
      </c>
      <c r="L104" s="182">
        <f>SUM(K104,F104)</f>
        <v>31650.363016800013</v>
      </c>
    </row>
    <row r="105" spans="1:15" ht="15" thickTop="1" x14ac:dyDescent="0.3"/>
  </sheetData>
  <mergeCells count="28">
    <mergeCell ref="A101:D101"/>
    <mergeCell ref="E101:F101"/>
    <mergeCell ref="G101:I101"/>
    <mergeCell ref="J101:K101"/>
    <mergeCell ref="A100:L100"/>
    <mergeCell ref="M86:N86"/>
    <mergeCell ref="J86:L86"/>
    <mergeCell ref="A85:O85"/>
    <mergeCell ref="A36:D36"/>
    <mergeCell ref="E36:F36"/>
    <mergeCell ref="H70:J70"/>
    <mergeCell ref="E70:G70"/>
    <mergeCell ref="A70:D70"/>
    <mergeCell ref="A69:K69"/>
    <mergeCell ref="A86:I86"/>
    <mergeCell ref="A49:E49"/>
    <mergeCell ref="F49:G49"/>
    <mergeCell ref="H49:J49"/>
    <mergeCell ref="A48:J48"/>
    <mergeCell ref="A35:F35"/>
    <mergeCell ref="A1:F1"/>
    <mergeCell ref="A3:D3"/>
    <mergeCell ref="E3:H3"/>
    <mergeCell ref="I3:K3"/>
    <mergeCell ref="A2:M2"/>
    <mergeCell ref="A25:D25"/>
    <mergeCell ref="E25:F25"/>
    <mergeCell ref="A24:F24"/>
  </mergeCells>
  <pageMargins left="0.7" right="0.7" top="0.75" bottom="0.75" header="0.3" footer="0.3"/>
  <pageSetup orientation="portrait" horizontalDpi="200" verticalDpi="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1"/>
  <sheetViews>
    <sheetView workbookViewId="0">
      <selection activeCell="B3" sqref="B3"/>
    </sheetView>
  </sheetViews>
  <sheetFormatPr defaultRowHeight="14.4" x14ac:dyDescent="0.3"/>
  <sheetData>
    <row r="1" spans="1:2" ht="18.600000000000001" thickBot="1" x14ac:dyDescent="0.4">
      <c r="A1" s="918" t="s">
        <v>6</v>
      </c>
      <c r="B1" s="919"/>
    </row>
  </sheetData>
  <mergeCells count="1">
    <mergeCell ref="A1:B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E5FF"/>
  </sheetPr>
  <dimension ref="A1:B84"/>
  <sheetViews>
    <sheetView workbookViewId="0">
      <selection sqref="A1:B1"/>
    </sheetView>
  </sheetViews>
  <sheetFormatPr defaultRowHeight="14.4" x14ac:dyDescent="0.3"/>
  <cols>
    <col min="2" max="2" width="17.109375" customWidth="1"/>
  </cols>
  <sheetData>
    <row r="1" spans="1:2" ht="15" thickBot="1" x14ac:dyDescent="0.35">
      <c r="A1" s="466" t="s">
        <v>7</v>
      </c>
      <c r="B1" s="466" t="s">
        <v>131</v>
      </c>
    </row>
    <row r="2" spans="1:2" x14ac:dyDescent="0.3">
      <c r="A2">
        <v>10020007</v>
      </c>
      <c r="B2">
        <v>477929</v>
      </c>
    </row>
    <row r="3" spans="1:2" x14ac:dyDescent="0.3">
      <c r="A3">
        <v>10020008</v>
      </c>
      <c r="B3">
        <v>40948</v>
      </c>
    </row>
    <row r="4" spans="1:2" x14ac:dyDescent="0.3">
      <c r="A4">
        <v>10070001</v>
      </c>
      <c r="B4">
        <v>1640768</v>
      </c>
    </row>
    <row r="5" spans="1:2" x14ac:dyDescent="0.3">
      <c r="A5">
        <v>10070002</v>
      </c>
      <c r="B5">
        <v>1332</v>
      </c>
    </row>
    <row r="6" spans="1:2" x14ac:dyDescent="0.3">
      <c r="A6">
        <v>10070006</v>
      </c>
      <c r="B6">
        <v>538124</v>
      </c>
    </row>
    <row r="7" spans="1:2" x14ac:dyDescent="0.3">
      <c r="A7">
        <v>10080001</v>
      </c>
      <c r="B7">
        <v>908899</v>
      </c>
    </row>
    <row r="8" spans="1:2" x14ac:dyDescent="0.3">
      <c r="A8">
        <v>10080002</v>
      </c>
      <c r="B8">
        <v>357948</v>
      </c>
    </row>
    <row r="9" spans="1:2" x14ac:dyDescent="0.3">
      <c r="A9">
        <v>10080003</v>
      </c>
      <c r="B9">
        <v>364471</v>
      </c>
    </row>
    <row r="10" spans="1:2" x14ac:dyDescent="0.3">
      <c r="A10">
        <v>10080004</v>
      </c>
      <c r="B10">
        <v>15476</v>
      </c>
    </row>
    <row r="11" spans="1:2" x14ac:dyDescent="0.3">
      <c r="A11">
        <v>10080005</v>
      </c>
      <c r="B11">
        <v>54733</v>
      </c>
    </row>
    <row r="12" spans="1:2" x14ac:dyDescent="0.3">
      <c r="A12">
        <v>10080006</v>
      </c>
      <c r="B12">
        <v>16701</v>
      </c>
    </row>
    <row r="13" spans="1:2" x14ac:dyDescent="0.3">
      <c r="A13">
        <v>10080007</v>
      </c>
      <c r="B13">
        <v>122496</v>
      </c>
    </row>
    <row r="14" spans="1:2" x14ac:dyDescent="0.3">
      <c r="A14">
        <v>10080008</v>
      </c>
      <c r="B14">
        <v>245090</v>
      </c>
    </row>
    <row r="15" spans="1:2" x14ac:dyDescent="0.3">
      <c r="A15">
        <v>10080009</v>
      </c>
      <c r="B15">
        <v>218691</v>
      </c>
    </row>
    <row r="16" spans="1:2" x14ac:dyDescent="0.3">
      <c r="A16">
        <v>10080010</v>
      </c>
      <c r="B16">
        <v>218570</v>
      </c>
    </row>
    <row r="17" spans="1:2" x14ac:dyDescent="0.3">
      <c r="A17">
        <v>10080011</v>
      </c>
      <c r="B17">
        <v>16889</v>
      </c>
    </row>
    <row r="18" spans="1:2" x14ac:dyDescent="0.3">
      <c r="A18">
        <v>10080012</v>
      </c>
      <c r="B18">
        <v>485339</v>
      </c>
    </row>
    <row r="19" spans="1:2" x14ac:dyDescent="0.3">
      <c r="A19">
        <v>10080013</v>
      </c>
      <c r="B19">
        <v>427544</v>
      </c>
    </row>
    <row r="20" spans="1:2" x14ac:dyDescent="0.3">
      <c r="A20">
        <v>10080014</v>
      </c>
      <c r="B20">
        <v>165665</v>
      </c>
    </row>
    <row r="21" spans="1:2" x14ac:dyDescent="0.3">
      <c r="A21">
        <v>10080016</v>
      </c>
      <c r="B21">
        <v>89881</v>
      </c>
    </row>
    <row r="22" spans="1:2" x14ac:dyDescent="0.3">
      <c r="A22">
        <v>10090101</v>
      </c>
      <c r="B22">
        <v>362803</v>
      </c>
    </row>
    <row r="23" spans="1:2" x14ac:dyDescent="0.3">
      <c r="A23">
        <v>10090201</v>
      </c>
      <c r="B23">
        <v>150458</v>
      </c>
    </row>
    <row r="24" spans="1:2" x14ac:dyDescent="0.3">
      <c r="A24">
        <v>10090202</v>
      </c>
      <c r="B24">
        <v>60224</v>
      </c>
    </row>
    <row r="25" spans="1:2" x14ac:dyDescent="0.3">
      <c r="A25">
        <v>10090203</v>
      </c>
      <c r="B25">
        <v>31712</v>
      </c>
    </row>
    <row r="26" spans="1:2" x14ac:dyDescent="0.3">
      <c r="A26">
        <v>10090204</v>
      </c>
      <c r="B26">
        <v>19533</v>
      </c>
    </row>
    <row r="27" spans="1:2" x14ac:dyDescent="0.3">
      <c r="A27">
        <v>10090205</v>
      </c>
      <c r="B27">
        <v>81787</v>
      </c>
    </row>
    <row r="28" spans="1:2" x14ac:dyDescent="0.3">
      <c r="A28">
        <v>10090206</v>
      </c>
      <c r="B28">
        <v>239882</v>
      </c>
    </row>
    <row r="29" spans="1:2" x14ac:dyDescent="0.3">
      <c r="A29">
        <v>10090207</v>
      </c>
      <c r="B29">
        <v>7187</v>
      </c>
    </row>
    <row r="30" spans="1:2" x14ac:dyDescent="0.3">
      <c r="A30">
        <v>10090208</v>
      </c>
      <c r="B30">
        <v>27874</v>
      </c>
    </row>
    <row r="31" spans="1:2" x14ac:dyDescent="0.3">
      <c r="A31">
        <v>10110201</v>
      </c>
      <c r="B31">
        <v>19824</v>
      </c>
    </row>
    <row r="32" spans="1:2" x14ac:dyDescent="0.3">
      <c r="A32">
        <v>10120101</v>
      </c>
      <c r="B32">
        <v>19841</v>
      </c>
    </row>
    <row r="33" spans="1:2" x14ac:dyDescent="0.3">
      <c r="A33">
        <v>10120102</v>
      </c>
      <c r="B33">
        <v>9253</v>
      </c>
    </row>
    <row r="34" spans="1:2" x14ac:dyDescent="0.3">
      <c r="A34">
        <v>10120103</v>
      </c>
      <c r="B34">
        <v>32394</v>
      </c>
    </row>
    <row r="35" spans="1:2" x14ac:dyDescent="0.3">
      <c r="A35">
        <v>10120104</v>
      </c>
      <c r="B35">
        <v>24692</v>
      </c>
    </row>
    <row r="36" spans="1:2" x14ac:dyDescent="0.3">
      <c r="A36">
        <v>10120105</v>
      </c>
      <c r="B36">
        <v>18825</v>
      </c>
    </row>
    <row r="37" spans="1:2" x14ac:dyDescent="0.3">
      <c r="A37">
        <v>10120106</v>
      </c>
      <c r="B37">
        <v>10063</v>
      </c>
    </row>
    <row r="38" spans="1:2" x14ac:dyDescent="0.3">
      <c r="A38">
        <v>10120107</v>
      </c>
      <c r="B38">
        <v>38281</v>
      </c>
    </row>
    <row r="39" spans="1:2" x14ac:dyDescent="0.3">
      <c r="A39">
        <v>10120108</v>
      </c>
      <c r="B39">
        <v>4751</v>
      </c>
    </row>
    <row r="40" spans="1:2" x14ac:dyDescent="0.3">
      <c r="A40">
        <v>10120201</v>
      </c>
      <c r="B40">
        <v>79355</v>
      </c>
    </row>
    <row r="41" spans="1:2" x14ac:dyDescent="0.3">
      <c r="A41">
        <v>10120202</v>
      </c>
      <c r="B41">
        <v>13678</v>
      </c>
    </row>
    <row r="42" spans="1:2" x14ac:dyDescent="0.3">
      <c r="A42">
        <v>10120203</v>
      </c>
      <c r="B42">
        <v>25921</v>
      </c>
    </row>
    <row r="43" spans="1:2" x14ac:dyDescent="0.3">
      <c r="A43">
        <v>10150002</v>
      </c>
      <c r="B43">
        <v>15858</v>
      </c>
    </row>
    <row r="44" spans="1:2" x14ac:dyDescent="0.3">
      <c r="A44">
        <v>10180002</v>
      </c>
      <c r="B44">
        <v>533250</v>
      </c>
    </row>
    <row r="45" spans="1:2" x14ac:dyDescent="0.3">
      <c r="A45">
        <v>10180003</v>
      </c>
      <c r="B45">
        <v>26025</v>
      </c>
    </row>
    <row r="46" spans="1:2" x14ac:dyDescent="0.3">
      <c r="A46">
        <v>10180004</v>
      </c>
      <c r="B46">
        <v>198460</v>
      </c>
    </row>
    <row r="47" spans="1:2" x14ac:dyDescent="0.3">
      <c r="A47">
        <v>10180005</v>
      </c>
      <c r="B47">
        <v>27425</v>
      </c>
    </row>
    <row r="48" spans="1:2" x14ac:dyDescent="0.3">
      <c r="A48">
        <v>10180006</v>
      </c>
      <c r="B48">
        <v>163246</v>
      </c>
    </row>
    <row r="49" spans="1:2" x14ac:dyDescent="0.3">
      <c r="A49">
        <v>10180007</v>
      </c>
      <c r="B49">
        <v>123439</v>
      </c>
    </row>
    <row r="50" spans="1:2" x14ac:dyDescent="0.3">
      <c r="A50">
        <v>10180008</v>
      </c>
      <c r="B50">
        <v>118923</v>
      </c>
    </row>
    <row r="51" spans="1:2" x14ac:dyDescent="0.3">
      <c r="A51">
        <v>10180009</v>
      </c>
      <c r="B51">
        <v>49289</v>
      </c>
    </row>
    <row r="52" spans="1:2" x14ac:dyDescent="0.3">
      <c r="A52">
        <v>10180010</v>
      </c>
      <c r="B52">
        <v>138428</v>
      </c>
    </row>
    <row r="53" spans="1:2" x14ac:dyDescent="0.3">
      <c r="A53">
        <v>10180011</v>
      </c>
      <c r="B53">
        <v>113652</v>
      </c>
    </row>
    <row r="54" spans="1:2" x14ac:dyDescent="0.3">
      <c r="A54">
        <v>10180012</v>
      </c>
      <c r="B54">
        <v>49082</v>
      </c>
    </row>
    <row r="55" spans="1:2" x14ac:dyDescent="0.3">
      <c r="A55">
        <v>10180013</v>
      </c>
      <c r="B55">
        <v>1128</v>
      </c>
    </row>
    <row r="56" spans="1:2" x14ac:dyDescent="0.3">
      <c r="A56">
        <v>10190007</v>
      </c>
      <c r="B56">
        <v>3524</v>
      </c>
    </row>
    <row r="57" spans="1:2" x14ac:dyDescent="0.3">
      <c r="A57">
        <v>10190008</v>
      </c>
      <c r="B57">
        <v>3694</v>
      </c>
    </row>
    <row r="58" spans="1:2" x14ac:dyDescent="0.3">
      <c r="A58">
        <v>10190009</v>
      </c>
      <c r="B58">
        <v>14932</v>
      </c>
    </row>
    <row r="59" spans="1:2" x14ac:dyDescent="0.3">
      <c r="A59">
        <v>10190015</v>
      </c>
      <c r="B59">
        <v>30032</v>
      </c>
    </row>
    <row r="60" spans="1:2" x14ac:dyDescent="0.3">
      <c r="A60">
        <v>10190016</v>
      </c>
      <c r="B60">
        <v>4837</v>
      </c>
    </row>
    <row r="61" spans="1:2" x14ac:dyDescent="0.3">
      <c r="A61">
        <v>10190017</v>
      </c>
      <c r="B61">
        <v>340</v>
      </c>
    </row>
    <row r="62" spans="1:2" x14ac:dyDescent="0.3">
      <c r="A62">
        <v>14040101</v>
      </c>
      <c r="B62">
        <v>932765</v>
      </c>
    </row>
    <row r="63" spans="1:2" x14ac:dyDescent="0.3">
      <c r="A63">
        <v>14040102</v>
      </c>
      <c r="B63">
        <v>553232</v>
      </c>
    </row>
    <row r="64" spans="1:2" x14ac:dyDescent="0.3">
      <c r="A64">
        <v>14040103</v>
      </c>
      <c r="B64">
        <v>48794</v>
      </c>
    </row>
    <row r="65" spans="1:2" x14ac:dyDescent="0.3">
      <c r="A65">
        <v>14040104</v>
      </c>
      <c r="B65">
        <v>14223</v>
      </c>
    </row>
    <row r="66" spans="1:2" x14ac:dyDescent="0.3">
      <c r="A66">
        <v>14040105</v>
      </c>
      <c r="B66">
        <v>50129</v>
      </c>
    </row>
    <row r="67" spans="1:2" x14ac:dyDescent="0.3">
      <c r="A67">
        <v>14040106</v>
      </c>
      <c r="B67">
        <v>101044</v>
      </c>
    </row>
    <row r="68" spans="1:2" x14ac:dyDescent="0.3">
      <c r="A68">
        <v>14040107</v>
      </c>
      <c r="B68">
        <v>368166</v>
      </c>
    </row>
    <row r="69" spans="1:2" x14ac:dyDescent="0.3">
      <c r="A69">
        <v>14040108</v>
      </c>
      <c r="B69">
        <v>62611</v>
      </c>
    </row>
    <row r="70" spans="1:2" x14ac:dyDescent="0.3">
      <c r="A70">
        <v>14040109</v>
      </c>
      <c r="B70">
        <v>12350</v>
      </c>
    </row>
    <row r="71" spans="1:2" x14ac:dyDescent="0.3">
      <c r="A71">
        <v>14040200</v>
      </c>
      <c r="B71">
        <v>95480</v>
      </c>
    </row>
    <row r="72" spans="1:2" x14ac:dyDescent="0.3">
      <c r="A72">
        <v>14050003</v>
      </c>
      <c r="B72">
        <v>142218</v>
      </c>
    </row>
    <row r="73" spans="1:2" x14ac:dyDescent="0.3">
      <c r="A73">
        <v>14050004</v>
      </c>
      <c r="B73">
        <v>25550</v>
      </c>
    </row>
    <row r="74" spans="1:2" x14ac:dyDescent="0.3">
      <c r="A74">
        <v>16010101</v>
      </c>
      <c r="B74">
        <v>127897</v>
      </c>
    </row>
    <row r="75" spans="1:2" x14ac:dyDescent="0.3">
      <c r="A75">
        <v>16010102</v>
      </c>
      <c r="B75">
        <v>195660</v>
      </c>
    </row>
    <row r="76" spans="1:2" x14ac:dyDescent="0.3">
      <c r="A76">
        <v>16020101</v>
      </c>
      <c r="B76">
        <v>1285</v>
      </c>
    </row>
    <row r="77" spans="1:2" x14ac:dyDescent="0.3">
      <c r="A77">
        <v>17040101</v>
      </c>
      <c r="B77">
        <v>1585699</v>
      </c>
    </row>
    <row r="78" spans="1:2" x14ac:dyDescent="0.3">
      <c r="A78">
        <v>17040102</v>
      </c>
      <c r="B78">
        <v>380971</v>
      </c>
    </row>
    <row r="79" spans="1:2" x14ac:dyDescent="0.3">
      <c r="A79">
        <v>17040103</v>
      </c>
      <c r="B79">
        <v>1087798</v>
      </c>
    </row>
    <row r="80" spans="1:2" x14ac:dyDescent="0.3">
      <c r="A80">
        <v>17040104</v>
      </c>
      <c r="B80">
        <v>55011</v>
      </c>
    </row>
    <row r="81" spans="1:2" x14ac:dyDescent="0.3">
      <c r="A81">
        <v>17040105</v>
      </c>
      <c r="B81">
        <v>281720</v>
      </c>
    </row>
    <row r="82" spans="1:2" x14ac:dyDescent="0.3">
      <c r="A82">
        <v>17040202</v>
      </c>
      <c r="B82">
        <v>21732</v>
      </c>
    </row>
    <row r="83" spans="1:2" x14ac:dyDescent="0.3">
      <c r="A83">
        <v>17040203</v>
      </c>
      <c r="B83">
        <v>299572</v>
      </c>
    </row>
    <row r="84" spans="1:2" x14ac:dyDescent="0.3">
      <c r="A84">
        <v>17040204</v>
      </c>
      <c r="B84">
        <v>324993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
  <sheetViews>
    <sheetView workbookViewId="0">
      <selection activeCell="B6" sqref="B6"/>
    </sheetView>
  </sheetViews>
  <sheetFormatPr defaultRowHeight="14.4" x14ac:dyDescent="0.3"/>
  <sheetData>
    <row r="1" spans="1:1" ht="18.600000000000001" thickBot="1" x14ac:dyDescent="0.4">
      <c r="A1" s="3" t="s">
        <v>132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J85"/>
  <sheetViews>
    <sheetView workbookViewId="0">
      <pane xSplit="1" ySplit="2" topLeftCell="B51" activePane="bottomRight" state="frozen"/>
      <selection pane="topRight" activeCell="B1" sqref="B1"/>
      <selection pane="bottomLeft" activeCell="A3" sqref="A3"/>
      <selection pane="bottomRight" activeCell="H3" sqref="H3:I85"/>
    </sheetView>
  </sheetViews>
  <sheetFormatPr defaultRowHeight="14.4" x14ac:dyDescent="0.3"/>
  <cols>
    <col min="1" max="1" width="13.6640625" customWidth="1"/>
    <col min="2" max="2" width="16.6640625" bestFit="1" customWidth="1"/>
    <col min="3" max="3" width="13.109375" customWidth="1"/>
    <col min="4" max="4" width="15.5546875" customWidth="1"/>
    <col min="5" max="5" width="16.6640625" bestFit="1" customWidth="1"/>
    <col min="6" max="6" width="14.6640625" customWidth="1"/>
    <col min="7" max="7" width="18.44140625" bestFit="1" customWidth="1"/>
    <col min="8" max="8" width="16.6640625" bestFit="1" customWidth="1"/>
    <col min="9" max="9" width="15.5546875" bestFit="1" customWidth="1"/>
    <col min="10" max="10" width="18.44140625" bestFit="1" customWidth="1"/>
    <col min="11" max="11" width="8.88671875" customWidth="1"/>
  </cols>
  <sheetData>
    <row r="1" spans="1:10" ht="18.600000000000001" thickBot="1" x14ac:dyDescent="0.4">
      <c r="A1" s="920" t="s">
        <v>7</v>
      </c>
      <c r="B1" s="922" t="s">
        <v>133</v>
      </c>
      <c r="C1" s="923"/>
      <c r="D1" s="924"/>
      <c r="E1" s="922" t="s">
        <v>134</v>
      </c>
      <c r="F1" s="923"/>
      <c r="G1" s="924"/>
      <c r="H1" s="922" t="s">
        <v>135</v>
      </c>
      <c r="I1" s="923"/>
      <c r="J1" s="924"/>
    </row>
    <row r="2" spans="1:10" ht="16.2" thickBot="1" x14ac:dyDescent="0.35">
      <c r="A2" s="921"/>
      <c r="B2" s="4" t="s">
        <v>136</v>
      </c>
      <c r="C2" s="4" t="s">
        <v>137</v>
      </c>
      <c r="D2" s="4" t="s">
        <v>138</v>
      </c>
      <c r="E2" s="4" t="s">
        <v>136</v>
      </c>
      <c r="F2" s="4" t="s">
        <v>137</v>
      </c>
      <c r="G2" s="4" t="s">
        <v>138</v>
      </c>
      <c r="H2" s="4" t="s">
        <v>136</v>
      </c>
      <c r="I2" s="4" t="s">
        <v>137</v>
      </c>
      <c r="J2" s="4" t="s">
        <v>138</v>
      </c>
    </row>
    <row r="3" spans="1:10" x14ac:dyDescent="0.3">
      <c r="A3" s="43">
        <v>10020007</v>
      </c>
      <c r="B3">
        <v>0</v>
      </c>
      <c r="C3">
        <v>0</v>
      </c>
      <c r="D3">
        <v>0</v>
      </c>
      <c r="E3" s="43">
        <v>0</v>
      </c>
      <c r="F3" s="43">
        <v>0</v>
      </c>
      <c r="G3" s="43">
        <v>0</v>
      </c>
      <c r="H3" s="43">
        <v>0</v>
      </c>
      <c r="I3" s="43">
        <v>0</v>
      </c>
      <c r="J3" s="43">
        <v>0</v>
      </c>
    </row>
    <row r="4" spans="1:10" x14ac:dyDescent="0.3">
      <c r="A4" s="43">
        <v>10020008</v>
      </c>
      <c r="B4" s="43">
        <v>0</v>
      </c>
      <c r="C4" s="43">
        <v>0</v>
      </c>
      <c r="D4" s="43">
        <v>0</v>
      </c>
      <c r="E4" s="43">
        <v>0</v>
      </c>
      <c r="F4" s="43">
        <v>0</v>
      </c>
      <c r="G4" s="43">
        <v>0</v>
      </c>
      <c r="H4" s="43">
        <v>0</v>
      </c>
      <c r="I4" s="43">
        <v>0</v>
      </c>
      <c r="J4" s="43">
        <v>0</v>
      </c>
    </row>
    <row r="5" spans="1:10" x14ac:dyDescent="0.3">
      <c r="A5" s="43">
        <v>10070001</v>
      </c>
      <c r="B5" s="43">
        <v>0</v>
      </c>
      <c r="C5" s="43">
        <v>0</v>
      </c>
      <c r="D5" s="43">
        <v>0</v>
      </c>
      <c r="E5" s="43">
        <v>0</v>
      </c>
      <c r="F5" s="43">
        <v>0</v>
      </c>
      <c r="G5" s="43">
        <v>0</v>
      </c>
      <c r="H5" s="43">
        <v>0</v>
      </c>
      <c r="I5" s="43">
        <v>0</v>
      </c>
      <c r="J5" s="43">
        <v>0</v>
      </c>
    </row>
    <row r="6" spans="1:10" x14ac:dyDescent="0.3">
      <c r="A6" s="43">
        <v>10070002</v>
      </c>
      <c r="B6" s="43">
        <v>0</v>
      </c>
      <c r="C6" s="43">
        <v>0</v>
      </c>
      <c r="D6" s="43">
        <v>0</v>
      </c>
      <c r="E6" s="43">
        <v>0</v>
      </c>
      <c r="F6" s="43">
        <v>0</v>
      </c>
      <c r="G6" s="43">
        <v>0</v>
      </c>
      <c r="H6" s="43">
        <v>0</v>
      </c>
      <c r="I6" s="43">
        <v>0</v>
      </c>
      <c r="J6" s="43">
        <v>0</v>
      </c>
    </row>
    <row r="7" spans="1:10" x14ac:dyDescent="0.3">
      <c r="A7">
        <v>10070006</v>
      </c>
      <c r="B7">
        <v>5312</v>
      </c>
      <c r="C7">
        <v>7915</v>
      </c>
      <c r="D7">
        <v>0</v>
      </c>
      <c r="E7" s="43">
        <v>0</v>
      </c>
      <c r="F7" s="43">
        <v>0</v>
      </c>
      <c r="G7" s="43">
        <v>0</v>
      </c>
      <c r="H7">
        <v>2047</v>
      </c>
      <c r="I7">
        <v>3816</v>
      </c>
      <c r="J7">
        <v>166</v>
      </c>
    </row>
    <row r="8" spans="1:10" x14ac:dyDescent="0.3">
      <c r="A8">
        <v>10080001</v>
      </c>
      <c r="B8" s="43">
        <v>0</v>
      </c>
      <c r="C8" s="43">
        <v>0</v>
      </c>
      <c r="D8" s="43">
        <v>0</v>
      </c>
      <c r="E8" s="43">
        <v>0</v>
      </c>
      <c r="F8" s="43">
        <v>0</v>
      </c>
      <c r="G8" s="43">
        <v>0</v>
      </c>
      <c r="H8">
        <v>190537</v>
      </c>
      <c r="I8">
        <v>202939</v>
      </c>
      <c r="J8">
        <v>4236</v>
      </c>
    </row>
    <row r="9" spans="1:10" x14ac:dyDescent="0.3">
      <c r="A9">
        <v>10080002</v>
      </c>
      <c r="B9" s="43">
        <v>0</v>
      </c>
      <c r="C9" s="43">
        <v>0</v>
      </c>
      <c r="D9" s="43">
        <v>0</v>
      </c>
      <c r="E9" s="43">
        <v>0</v>
      </c>
      <c r="F9" s="43">
        <v>0</v>
      </c>
      <c r="G9" s="43">
        <v>0</v>
      </c>
      <c r="H9">
        <v>63788</v>
      </c>
      <c r="I9">
        <v>80853</v>
      </c>
      <c r="J9">
        <v>3125</v>
      </c>
    </row>
    <row r="10" spans="1:10" x14ac:dyDescent="0.3">
      <c r="A10">
        <v>10080003</v>
      </c>
      <c r="B10" s="43">
        <v>0</v>
      </c>
      <c r="C10" s="43">
        <v>0</v>
      </c>
      <c r="D10" s="43">
        <v>0</v>
      </c>
      <c r="E10" s="43">
        <v>0</v>
      </c>
      <c r="F10" s="43">
        <v>0</v>
      </c>
      <c r="G10" s="43">
        <v>0</v>
      </c>
      <c r="H10">
        <v>17821</v>
      </c>
      <c r="I10">
        <v>23684</v>
      </c>
      <c r="J10">
        <v>1181</v>
      </c>
    </row>
    <row r="11" spans="1:10" x14ac:dyDescent="0.3">
      <c r="A11">
        <v>10080004</v>
      </c>
      <c r="B11">
        <v>970</v>
      </c>
      <c r="C11">
        <v>1150</v>
      </c>
      <c r="D11">
        <v>0</v>
      </c>
      <c r="E11" s="43">
        <v>0</v>
      </c>
      <c r="F11" s="43">
        <v>0</v>
      </c>
      <c r="G11" s="43">
        <v>0</v>
      </c>
      <c r="H11" s="43">
        <v>0</v>
      </c>
      <c r="I11" s="43">
        <v>0</v>
      </c>
      <c r="J11" s="43">
        <v>0</v>
      </c>
    </row>
    <row r="12" spans="1:10" x14ac:dyDescent="0.3">
      <c r="A12">
        <v>10080005</v>
      </c>
      <c r="B12">
        <v>952432</v>
      </c>
      <c r="C12">
        <v>1473118</v>
      </c>
      <c r="D12">
        <v>19560</v>
      </c>
      <c r="E12" s="43">
        <v>0</v>
      </c>
      <c r="F12" s="43">
        <v>0</v>
      </c>
      <c r="G12" s="43">
        <v>0</v>
      </c>
      <c r="H12">
        <v>84591</v>
      </c>
      <c r="I12">
        <v>87176</v>
      </c>
      <c r="J12">
        <v>3136</v>
      </c>
    </row>
    <row r="13" spans="1:10" x14ac:dyDescent="0.3">
      <c r="A13">
        <v>10080006</v>
      </c>
      <c r="B13">
        <v>323</v>
      </c>
      <c r="C13">
        <v>558</v>
      </c>
      <c r="D13">
        <v>36</v>
      </c>
      <c r="E13" s="43">
        <v>0</v>
      </c>
      <c r="F13" s="43">
        <v>0</v>
      </c>
      <c r="G13" s="43">
        <v>0</v>
      </c>
      <c r="H13">
        <v>2808</v>
      </c>
      <c r="I13">
        <v>4013</v>
      </c>
      <c r="J13">
        <v>361</v>
      </c>
    </row>
    <row r="14" spans="1:10" x14ac:dyDescent="0.3">
      <c r="A14">
        <v>10080007</v>
      </c>
      <c r="B14">
        <v>218</v>
      </c>
      <c r="C14">
        <v>220</v>
      </c>
      <c r="D14">
        <v>16</v>
      </c>
      <c r="E14" s="43">
        <v>0</v>
      </c>
      <c r="F14" s="43">
        <v>0</v>
      </c>
      <c r="G14" s="43">
        <v>0</v>
      </c>
      <c r="H14">
        <v>21864</v>
      </c>
      <c r="I14">
        <v>27209</v>
      </c>
      <c r="J14">
        <v>1048</v>
      </c>
    </row>
    <row r="15" spans="1:10" x14ac:dyDescent="0.3">
      <c r="A15">
        <v>10080008</v>
      </c>
      <c r="B15">
        <v>180</v>
      </c>
      <c r="C15">
        <v>323</v>
      </c>
      <c r="D15">
        <v>0</v>
      </c>
      <c r="E15" s="43">
        <v>0</v>
      </c>
      <c r="F15" s="43">
        <v>0</v>
      </c>
      <c r="G15" s="43">
        <v>0</v>
      </c>
      <c r="H15">
        <v>5780</v>
      </c>
      <c r="I15">
        <v>8458</v>
      </c>
      <c r="J15">
        <v>585</v>
      </c>
    </row>
    <row r="16" spans="1:10" x14ac:dyDescent="0.3">
      <c r="A16">
        <v>10080009</v>
      </c>
      <c r="B16">
        <v>49</v>
      </c>
      <c r="C16">
        <v>121</v>
      </c>
      <c r="D16">
        <v>13</v>
      </c>
      <c r="E16" s="43">
        <v>0</v>
      </c>
      <c r="F16" s="43">
        <v>0</v>
      </c>
      <c r="G16" s="43">
        <v>0</v>
      </c>
      <c r="H16">
        <v>151744</v>
      </c>
      <c r="I16">
        <v>199185</v>
      </c>
      <c r="J16">
        <v>3580</v>
      </c>
    </row>
    <row r="17" spans="1:10" x14ac:dyDescent="0.3">
      <c r="A17">
        <v>10080010</v>
      </c>
      <c r="B17" s="43">
        <v>0</v>
      </c>
      <c r="C17" s="43">
        <v>0</v>
      </c>
      <c r="D17" s="43">
        <v>0</v>
      </c>
      <c r="E17" s="43">
        <v>0</v>
      </c>
      <c r="F17" s="43">
        <v>0</v>
      </c>
      <c r="G17" s="43">
        <v>0</v>
      </c>
      <c r="H17">
        <v>10043</v>
      </c>
      <c r="I17">
        <v>12275</v>
      </c>
      <c r="J17">
        <v>789</v>
      </c>
    </row>
    <row r="18" spans="1:10" x14ac:dyDescent="0.3">
      <c r="A18">
        <v>10080011</v>
      </c>
      <c r="B18" s="43">
        <v>0</v>
      </c>
      <c r="C18" s="43">
        <v>0</v>
      </c>
      <c r="D18" s="43">
        <v>0</v>
      </c>
      <c r="E18" s="43">
        <v>0</v>
      </c>
      <c r="F18" s="43">
        <v>0</v>
      </c>
      <c r="G18" s="43">
        <v>0</v>
      </c>
      <c r="H18">
        <v>4544</v>
      </c>
      <c r="I18">
        <v>2614</v>
      </c>
      <c r="J18">
        <v>647</v>
      </c>
    </row>
    <row r="19" spans="1:10" x14ac:dyDescent="0.3">
      <c r="A19">
        <v>10080012</v>
      </c>
      <c r="B19" s="43">
        <v>0</v>
      </c>
      <c r="C19" s="43">
        <v>0</v>
      </c>
      <c r="D19" s="43">
        <v>0</v>
      </c>
      <c r="E19">
        <v>646565</v>
      </c>
      <c r="F19">
        <v>644540</v>
      </c>
      <c r="G19">
        <v>8324</v>
      </c>
      <c r="H19">
        <v>707</v>
      </c>
      <c r="I19">
        <v>982</v>
      </c>
      <c r="J19">
        <v>101</v>
      </c>
    </row>
    <row r="20" spans="1:10" x14ac:dyDescent="0.3">
      <c r="A20">
        <v>10080013</v>
      </c>
      <c r="B20" s="43">
        <v>0</v>
      </c>
      <c r="C20" s="43">
        <v>0</v>
      </c>
      <c r="D20" s="43">
        <v>0</v>
      </c>
      <c r="E20" s="43">
        <v>0</v>
      </c>
      <c r="F20" s="43">
        <v>0</v>
      </c>
      <c r="G20" s="43">
        <v>0</v>
      </c>
      <c r="H20">
        <v>1416</v>
      </c>
      <c r="I20">
        <v>1937</v>
      </c>
      <c r="J20">
        <v>95</v>
      </c>
    </row>
    <row r="21" spans="1:10" x14ac:dyDescent="0.3">
      <c r="A21">
        <v>10080014</v>
      </c>
      <c r="B21" s="43">
        <v>0</v>
      </c>
      <c r="C21" s="43">
        <v>0</v>
      </c>
      <c r="D21" s="43">
        <v>0</v>
      </c>
      <c r="E21" s="43">
        <v>0</v>
      </c>
      <c r="F21" s="43">
        <v>0</v>
      </c>
      <c r="G21" s="43">
        <v>0</v>
      </c>
      <c r="H21">
        <v>6451</v>
      </c>
      <c r="I21">
        <v>8505</v>
      </c>
      <c r="J21">
        <v>5278</v>
      </c>
    </row>
    <row r="22" spans="1:10" x14ac:dyDescent="0.3">
      <c r="A22">
        <v>10080016</v>
      </c>
      <c r="B22" s="43">
        <v>0</v>
      </c>
      <c r="C22" s="43">
        <v>0</v>
      </c>
      <c r="D22" s="43">
        <v>0</v>
      </c>
      <c r="E22" s="43">
        <v>0</v>
      </c>
      <c r="F22" s="43">
        <v>0</v>
      </c>
      <c r="G22" s="43">
        <v>0</v>
      </c>
      <c r="H22">
        <v>1556</v>
      </c>
      <c r="I22">
        <v>2024</v>
      </c>
      <c r="J22">
        <v>137</v>
      </c>
    </row>
    <row r="23" spans="1:10" x14ac:dyDescent="0.3">
      <c r="A23">
        <v>10090101</v>
      </c>
      <c r="B23" s="43">
        <v>0</v>
      </c>
      <c r="C23" s="43">
        <v>0</v>
      </c>
      <c r="D23" s="43">
        <v>0</v>
      </c>
      <c r="E23" s="43">
        <v>0</v>
      </c>
      <c r="F23" s="43">
        <v>0</v>
      </c>
      <c r="G23" s="43">
        <v>0</v>
      </c>
      <c r="H23">
        <v>41560</v>
      </c>
      <c r="I23">
        <v>51976</v>
      </c>
      <c r="J23">
        <v>2238</v>
      </c>
    </row>
    <row r="24" spans="1:10" x14ac:dyDescent="0.3">
      <c r="A24">
        <v>10090201</v>
      </c>
      <c r="B24" s="43">
        <v>0</v>
      </c>
      <c r="C24" s="43">
        <v>0</v>
      </c>
      <c r="D24" s="43">
        <v>0</v>
      </c>
      <c r="E24" s="43">
        <v>0</v>
      </c>
      <c r="F24" s="43">
        <v>0</v>
      </c>
      <c r="G24" s="43">
        <v>0</v>
      </c>
      <c r="H24">
        <v>5106</v>
      </c>
      <c r="I24">
        <v>6251</v>
      </c>
      <c r="J24">
        <v>218</v>
      </c>
    </row>
    <row r="25" spans="1:10" x14ac:dyDescent="0.3">
      <c r="A25">
        <v>10090202</v>
      </c>
      <c r="B25">
        <v>59</v>
      </c>
      <c r="C25">
        <v>59</v>
      </c>
      <c r="D25">
        <v>8</v>
      </c>
      <c r="E25" s="43">
        <v>0</v>
      </c>
      <c r="F25" s="43">
        <v>0</v>
      </c>
      <c r="G25" s="43">
        <v>0</v>
      </c>
      <c r="H25">
        <v>5943</v>
      </c>
      <c r="I25">
        <v>8612</v>
      </c>
      <c r="J25">
        <v>686</v>
      </c>
    </row>
    <row r="26" spans="1:10" x14ac:dyDescent="0.3">
      <c r="A26">
        <v>10090203</v>
      </c>
      <c r="B26">
        <v>31</v>
      </c>
      <c r="C26">
        <v>119</v>
      </c>
      <c r="D26">
        <v>0</v>
      </c>
      <c r="E26" s="43">
        <v>0</v>
      </c>
      <c r="F26" s="43">
        <v>0</v>
      </c>
      <c r="G26" s="43">
        <v>0</v>
      </c>
      <c r="H26">
        <v>4617</v>
      </c>
      <c r="I26">
        <v>5245</v>
      </c>
      <c r="J26">
        <v>803</v>
      </c>
    </row>
    <row r="27" spans="1:10" x14ac:dyDescent="0.3">
      <c r="A27">
        <v>10090204</v>
      </c>
      <c r="B27" s="43">
        <v>0</v>
      </c>
      <c r="C27" s="43">
        <v>0</v>
      </c>
      <c r="D27" s="43">
        <v>0</v>
      </c>
      <c r="E27" s="43">
        <v>0</v>
      </c>
      <c r="F27" s="43">
        <v>0</v>
      </c>
      <c r="G27" s="43">
        <v>0</v>
      </c>
      <c r="H27">
        <v>1645</v>
      </c>
      <c r="I27">
        <v>2373</v>
      </c>
      <c r="J27">
        <v>180</v>
      </c>
    </row>
    <row r="28" spans="1:10" x14ac:dyDescent="0.3">
      <c r="A28">
        <v>10090205</v>
      </c>
      <c r="B28" s="43">
        <v>0</v>
      </c>
      <c r="C28" s="43">
        <v>0</v>
      </c>
      <c r="D28" s="43">
        <v>0</v>
      </c>
      <c r="E28" s="43">
        <v>0</v>
      </c>
      <c r="F28" s="43">
        <v>0</v>
      </c>
      <c r="G28" s="43">
        <v>0</v>
      </c>
      <c r="H28">
        <v>11705</v>
      </c>
      <c r="I28">
        <v>15527</v>
      </c>
      <c r="J28">
        <v>938</v>
      </c>
    </row>
    <row r="29" spans="1:10" x14ac:dyDescent="0.3">
      <c r="A29">
        <v>10090206</v>
      </c>
      <c r="B29" s="43">
        <v>0</v>
      </c>
      <c r="C29" s="43">
        <v>0</v>
      </c>
      <c r="D29" s="43">
        <v>0</v>
      </c>
      <c r="E29" s="43">
        <v>0</v>
      </c>
      <c r="F29" s="43">
        <v>0</v>
      </c>
      <c r="G29" s="43">
        <v>0</v>
      </c>
      <c r="H29">
        <v>366732</v>
      </c>
      <c r="I29">
        <v>740988</v>
      </c>
      <c r="J29">
        <v>9387</v>
      </c>
    </row>
    <row r="30" spans="1:10" x14ac:dyDescent="0.3">
      <c r="A30">
        <v>10090207</v>
      </c>
      <c r="B30" s="43">
        <v>0</v>
      </c>
      <c r="C30" s="43">
        <v>0</v>
      </c>
      <c r="D30" s="43">
        <v>0</v>
      </c>
      <c r="E30" s="43">
        <v>0</v>
      </c>
      <c r="F30" s="43">
        <v>0</v>
      </c>
      <c r="G30" s="43">
        <v>0</v>
      </c>
      <c r="H30">
        <v>547</v>
      </c>
      <c r="I30">
        <v>894</v>
      </c>
      <c r="J30">
        <v>57</v>
      </c>
    </row>
    <row r="31" spans="1:10" x14ac:dyDescent="0.3">
      <c r="A31">
        <v>10090208</v>
      </c>
      <c r="B31">
        <v>2170</v>
      </c>
      <c r="C31">
        <v>21</v>
      </c>
      <c r="D31">
        <v>115</v>
      </c>
      <c r="E31" s="43">
        <v>0</v>
      </c>
      <c r="F31" s="43">
        <v>0</v>
      </c>
      <c r="G31" s="43">
        <v>0</v>
      </c>
      <c r="H31">
        <v>3742</v>
      </c>
      <c r="I31">
        <v>7202</v>
      </c>
      <c r="J31">
        <v>415</v>
      </c>
    </row>
    <row r="32" spans="1:10" x14ac:dyDescent="0.3">
      <c r="A32">
        <v>10110201</v>
      </c>
      <c r="B32" s="43">
        <v>0</v>
      </c>
      <c r="C32" s="43">
        <v>0</v>
      </c>
      <c r="D32" s="43">
        <v>0</v>
      </c>
      <c r="E32" s="43">
        <v>0</v>
      </c>
      <c r="F32" s="43">
        <v>0</v>
      </c>
      <c r="G32" s="43">
        <v>0</v>
      </c>
      <c r="H32">
        <v>5839</v>
      </c>
      <c r="I32">
        <v>9553</v>
      </c>
      <c r="J32">
        <v>993</v>
      </c>
    </row>
    <row r="33" spans="1:10" x14ac:dyDescent="0.3">
      <c r="A33">
        <v>10120101</v>
      </c>
      <c r="B33">
        <v>1621</v>
      </c>
      <c r="C33">
        <v>3173</v>
      </c>
      <c r="D33">
        <v>198</v>
      </c>
      <c r="E33" s="43">
        <v>0</v>
      </c>
      <c r="F33" s="43">
        <v>0</v>
      </c>
      <c r="G33" s="43">
        <v>0</v>
      </c>
      <c r="H33">
        <v>3744</v>
      </c>
      <c r="I33">
        <v>5659</v>
      </c>
      <c r="J33">
        <v>475</v>
      </c>
    </row>
    <row r="34" spans="1:10" x14ac:dyDescent="0.3">
      <c r="A34">
        <v>10120102</v>
      </c>
      <c r="B34" s="43">
        <v>0</v>
      </c>
      <c r="C34" s="43">
        <v>0</v>
      </c>
      <c r="D34" s="43">
        <v>0</v>
      </c>
      <c r="E34" s="43">
        <v>0</v>
      </c>
      <c r="F34" s="43">
        <v>0</v>
      </c>
      <c r="G34" s="43">
        <v>0</v>
      </c>
      <c r="H34">
        <v>770</v>
      </c>
      <c r="I34">
        <v>1127</v>
      </c>
      <c r="J34">
        <v>108</v>
      </c>
    </row>
    <row r="35" spans="1:10" x14ac:dyDescent="0.3">
      <c r="A35">
        <v>10120103</v>
      </c>
      <c r="B35">
        <v>3019</v>
      </c>
      <c r="C35">
        <v>2250</v>
      </c>
      <c r="D35">
        <v>387</v>
      </c>
      <c r="E35" s="43">
        <v>0</v>
      </c>
      <c r="F35" s="43">
        <v>0</v>
      </c>
      <c r="G35" s="43">
        <v>0</v>
      </c>
      <c r="H35">
        <v>5479</v>
      </c>
      <c r="I35">
        <v>8193</v>
      </c>
      <c r="J35">
        <v>729</v>
      </c>
    </row>
    <row r="36" spans="1:10" x14ac:dyDescent="0.3">
      <c r="A36">
        <v>10120104</v>
      </c>
      <c r="B36">
        <v>59</v>
      </c>
      <c r="C36">
        <v>103</v>
      </c>
      <c r="D36">
        <v>9</v>
      </c>
      <c r="E36" s="43">
        <v>0</v>
      </c>
      <c r="F36" s="43">
        <v>0</v>
      </c>
      <c r="G36" s="43">
        <v>0</v>
      </c>
      <c r="H36">
        <v>5375</v>
      </c>
      <c r="I36">
        <v>8477</v>
      </c>
      <c r="J36">
        <v>699</v>
      </c>
    </row>
    <row r="37" spans="1:10" x14ac:dyDescent="0.3">
      <c r="A37">
        <v>10120105</v>
      </c>
      <c r="B37">
        <v>41</v>
      </c>
      <c r="C37">
        <v>83</v>
      </c>
      <c r="D37">
        <v>7</v>
      </c>
      <c r="E37" s="43">
        <v>0</v>
      </c>
      <c r="F37" s="43">
        <v>0</v>
      </c>
      <c r="G37" s="43">
        <v>0</v>
      </c>
      <c r="H37">
        <v>1440</v>
      </c>
      <c r="I37">
        <v>2517</v>
      </c>
      <c r="J37">
        <v>159</v>
      </c>
    </row>
    <row r="38" spans="1:10" x14ac:dyDescent="0.3">
      <c r="A38">
        <v>10120106</v>
      </c>
      <c r="B38" s="43">
        <v>0</v>
      </c>
      <c r="C38" s="43">
        <v>0</v>
      </c>
      <c r="D38" s="43">
        <v>0</v>
      </c>
      <c r="E38" s="43">
        <v>0</v>
      </c>
      <c r="F38" s="43">
        <v>0</v>
      </c>
      <c r="G38" s="43">
        <v>0</v>
      </c>
      <c r="H38">
        <v>2581</v>
      </c>
      <c r="I38">
        <v>4382</v>
      </c>
      <c r="J38">
        <v>346</v>
      </c>
    </row>
    <row r="39" spans="1:10" x14ac:dyDescent="0.3">
      <c r="A39">
        <v>10120107</v>
      </c>
      <c r="B39" s="43">
        <v>0</v>
      </c>
      <c r="C39" s="43">
        <v>0</v>
      </c>
      <c r="D39" s="43">
        <v>0</v>
      </c>
      <c r="E39" s="43">
        <v>0</v>
      </c>
      <c r="F39" s="43">
        <v>0</v>
      </c>
      <c r="G39" s="43">
        <v>0</v>
      </c>
      <c r="H39">
        <v>8213</v>
      </c>
      <c r="I39">
        <v>11075</v>
      </c>
      <c r="J39">
        <v>1144</v>
      </c>
    </row>
    <row r="40" spans="1:10" x14ac:dyDescent="0.3">
      <c r="A40">
        <v>10120108</v>
      </c>
      <c r="B40" s="43">
        <v>0</v>
      </c>
      <c r="C40" s="43">
        <v>0</v>
      </c>
      <c r="D40" s="43">
        <v>0</v>
      </c>
      <c r="E40" s="43">
        <v>0</v>
      </c>
      <c r="F40" s="43">
        <v>0</v>
      </c>
      <c r="G40" s="43">
        <v>0</v>
      </c>
      <c r="H40">
        <v>855</v>
      </c>
      <c r="I40">
        <v>1499</v>
      </c>
      <c r="J40">
        <v>111</v>
      </c>
    </row>
    <row r="41" spans="1:10" x14ac:dyDescent="0.3">
      <c r="A41">
        <v>10120201</v>
      </c>
      <c r="B41">
        <v>1946</v>
      </c>
      <c r="C41">
        <v>3496</v>
      </c>
      <c r="D41">
        <v>398</v>
      </c>
      <c r="E41" s="43">
        <v>0</v>
      </c>
      <c r="F41" s="43">
        <v>0</v>
      </c>
      <c r="G41" s="43">
        <v>0</v>
      </c>
      <c r="H41">
        <v>345441</v>
      </c>
      <c r="I41">
        <v>648039</v>
      </c>
      <c r="J41">
        <v>10820</v>
      </c>
    </row>
    <row r="42" spans="1:10" x14ac:dyDescent="0.3">
      <c r="A42">
        <v>10120202</v>
      </c>
      <c r="B42" s="43">
        <v>0</v>
      </c>
      <c r="C42" s="43">
        <v>0</v>
      </c>
      <c r="D42" s="43">
        <v>0</v>
      </c>
      <c r="E42" s="43">
        <v>0</v>
      </c>
      <c r="F42" s="43">
        <v>0</v>
      </c>
      <c r="G42" s="43">
        <v>0</v>
      </c>
      <c r="H42">
        <v>4951</v>
      </c>
      <c r="I42">
        <v>5824</v>
      </c>
      <c r="J42">
        <v>506</v>
      </c>
    </row>
    <row r="43" spans="1:10" x14ac:dyDescent="0.3">
      <c r="A43">
        <v>10120203</v>
      </c>
      <c r="B43" s="43">
        <v>0</v>
      </c>
      <c r="C43" s="43">
        <v>0</v>
      </c>
      <c r="D43" s="43">
        <v>0</v>
      </c>
      <c r="E43" s="43">
        <v>0</v>
      </c>
      <c r="F43" s="43">
        <v>0</v>
      </c>
      <c r="G43" s="43">
        <v>0</v>
      </c>
      <c r="H43">
        <v>397</v>
      </c>
      <c r="I43">
        <v>610</v>
      </c>
      <c r="J43">
        <v>46</v>
      </c>
    </row>
    <row r="44" spans="1:10" x14ac:dyDescent="0.3">
      <c r="A44">
        <v>10150002</v>
      </c>
      <c r="B44" s="43">
        <v>0</v>
      </c>
      <c r="C44" s="43">
        <v>0</v>
      </c>
      <c r="D44" s="43">
        <v>0</v>
      </c>
      <c r="E44" s="43">
        <v>0</v>
      </c>
      <c r="F44" s="43">
        <v>0</v>
      </c>
      <c r="G44" s="43">
        <v>0</v>
      </c>
      <c r="H44">
        <v>559</v>
      </c>
      <c r="I44">
        <v>1345</v>
      </c>
      <c r="J44">
        <v>98</v>
      </c>
    </row>
    <row r="45" spans="1:10" x14ac:dyDescent="0.3">
      <c r="A45">
        <v>10180002</v>
      </c>
      <c r="B45">
        <v>1571</v>
      </c>
      <c r="C45">
        <v>1570</v>
      </c>
      <c r="D45">
        <v>186</v>
      </c>
      <c r="E45" s="43">
        <v>0</v>
      </c>
      <c r="F45" s="43">
        <v>0</v>
      </c>
      <c r="G45" s="43">
        <v>0</v>
      </c>
      <c r="H45">
        <v>117098</v>
      </c>
      <c r="I45">
        <v>135306</v>
      </c>
      <c r="J45">
        <v>5194</v>
      </c>
    </row>
    <row r="46" spans="1:10" x14ac:dyDescent="0.3">
      <c r="A46">
        <v>10180003</v>
      </c>
      <c r="B46" s="43">
        <v>0</v>
      </c>
      <c r="C46" s="43">
        <v>0</v>
      </c>
      <c r="D46" s="43">
        <v>0</v>
      </c>
      <c r="E46">
        <v>4739</v>
      </c>
      <c r="F46">
        <v>4739</v>
      </c>
      <c r="G46">
        <v>83</v>
      </c>
      <c r="H46">
        <v>3051624</v>
      </c>
      <c r="I46">
        <v>3051621</v>
      </c>
      <c r="J46">
        <v>64510</v>
      </c>
    </row>
    <row r="47" spans="1:10" x14ac:dyDescent="0.3">
      <c r="A47">
        <v>10180004</v>
      </c>
      <c r="B47" s="43">
        <v>0</v>
      </c>
      <c r="C47" s="43">
        <v>0</v>
      </c>
      <c r="D47" s="43">
        <v>0</v>
      </c>
      <c r="E47" s="43">
        <v>0</v>
      </c>
      <c r="F47" s="43">
        <v>0</v>
      </c>
      <c r="G47" s="43">
        <v>0</v>
      </c>
      <c r="H47">
        <v>10628</v>
      </c>
      <c r="I47">
        <v>13406</v>
      </c>
      <c r="J47">
        <v>1048</v>
      </c>
    </row>
    <row r="48" spans="1:10" x14ac:dyDescent="0.3">
      <c r="A48">
        <v>10180005</v>
      </c>
      <c r="B48">
        <v>70</v>
      </c>
      <c r="C48">
        <v>70</v>
      </c>
      <c r="D48">
        <v>0</v>
      </c>
      <c r="E48" s="43">
        <v>0</v>
      </c>
      <c r="F48" s="43">
        <v>0</v>
      </c>
      <c r="G48" s="43">
        <v>0</v>
      </c>
      <c r="H48">
        <v>5804</v>
      </c>
      <c r="I48">
        <v>5090</v>
      </c>
      <c r="J48">
        <v>469</v>
      </c>
    </row>
    <row r="49" spans="1:10" x14ac:dyDescent="0.3">
      <c r="A49">
        <v>10180006</v>
      </c>
      <c r="B49">
        <v>185</v>
      </c>
      <c r="C49">
        <v>48</v>
      </c>
      <c r="D49">
        <v>15</v>
      </c>
      <c r="E49" s="43">
        <v>0</v>
      </c>
      <c r="F49" s="43">
        <v>0</v>
      </c>
      <c r="G49" s="43">
        <v>0</v>
      </c>
      <c r="H49">
        <v>5551</v>
      </c>
      <c r="I49">
        <v>6325</v>
      </c>
      <c r="J49">
        <v>348</v>
      </c>
    </row>
    <row r="50" spans="1:10" x14ac:dyDescent="0.3">
      <c r="A50">
        <v>10180007</v>
      </c>
      <c r="B50">
        <v>170</v>
      </c>
      <c r="C50">
        <v>0</v>
      </c>
      <c r="D50">
        <v>19</v>
      </c>
      <c r="E50" s="43">
        <v>0</v>
      </c>
      <c r="F50" s="43">
        <v>0</v>
      </c>
      <c r="G50" s="43">
        <v>0</v>
      </c>
      <c r="H50">
        <v>232379</v>
      </c>
      <c r="I50">
        <v>251476</v>
      </c>
      <c r="J50">
        <v>6379</v>
      </c>
    </row>
    <row r="51" spans="1:10" x14ac:dyDescent="0.3">
      <c r="A51">
        <v>10180008</v>
      </c>
      <c r="B51">
        <v>2045955</v>
      </c>
      <c r="C51">
        <v>4479959</v>
      </c>
      <c r="D51">
        <v>82325</v>
      </c>
      <c r="E51" s="43">
        <v>0</v>
      </c>
      <c r="F51" s="43">
        <v>0</v>
      </c>
      <c r="G51" s="43">
        <v>0</v>
      </c>
      <c r="H51">
        <v>47765</v>
      </c>
      <c r="I51">
        <v>50893</v>
      </c>
      <c r="J51">
        <v>2767</v>
      </c>
    </row>
    <row r="52" spans="1:10" x14ac:dyDescent="0.3">
      <c r="A52">
        <v>10180009</v>
      </c>
      <c r="B52">
        <v>6575</v>
      </c>
      <c r="C52">
        <v>226178</v>
      </c>
      <c r="D52">
        <v>675</v>
      </c>
      <c r="E52" s="43">
        <v>0</v>
      </c>
      <c r="F52" s="43">
        <v>0</v>
      </c>
      <c r="G52" s="43">
        <v>0</v>
      </c>
      <c r="H52">
        <v>2988</v>
      </c>
      <c r="I52">
        <v>1766</v>
      </c>
      <c r="J52">
        <v>431</v>
      </c>
    </row>
    <row r="53" spans="1:10" x14ac:dyDescent="0.3">
      <c r="A53">
        <v>10180010</v>
      </c>
      <c r="B53" s="43">
        <v>0</v>
      </c>
      <c r="C53" s="43">
        <v>0</v>
      </c>
      <c r="D53" s="43">
        <v>0</v>
      </c>
      <c r="E53" s="43">
        <v>0</v>
      </c>
      <c r="F53" s="43">
        <v>0</v>
      </c>
      <c r="G53" s="43">
        <v>0</v>
      </c>
      <c r="H53">
        <v>161397</v>
      </c>
      <c r="I53">
        <v>291399</v>
      </c>
      <c r="J53">
        <v>11175</v>
      </c>
    </row>
    <row r="54" spans="1:10" x14ac:dyDescent="0.3">
      <c r="A54">
        <v>10180011</v>
      </c>
      <c r="B54">
        <v>224</v>
      </c>
      <c r="C54">
        <v>411</v>
      </c>
      <c r="D54">
        <v>30</v>
      </c>
      <c r="E54" s="43">
        <v>0</v>
      </c>
      <c r="F54" s="43">
        <v>0</v>
      </c>
      <c r="G54" s="43">
        <v>0</v>
      </c>
      <c r="H54">
        <v>227950</v>
      </c>
      <c r="I54">
        <v>368327</v>
      </c>
      <c r="J54">
        <v>13013</v>
      </c>
    </row>
    <row r="55" spans="1:10" x14ac:dyDescent="0.3">
      <c r="A55">
        <v>10180012</v>
      </c>
      <c r="B55" s="43">
        <v>0</v>
      </c>
      <c r="C55" s="43">
        <v>0</v>
      </c>
      <c r="D55" s="43">
        <v>0</v>
      </c>
      <c r="E55" s="43">
        <v>0</v>
      </c>
      <c r="F55" s="43">
        <v>0</v>
      </c>
      <c r="G55" s="43">
        <v>0</v>
      </c>
      <c r="H55">
        <v>25039</v>
      </c>
      <c r="I55">
        <v>37480</v>
      </c>
      <c r="J55">
        <v>2645</v>
      </c>
    </row>
    <row r="56" spans="1:10" x14ac:dyDescent="0.3">
      <c r="A56" s="43">
        <v>10180013</v>
      </c>
      <c r="B56" s="43">
        <v>0</v>
      </c>
      <c r="C56" s="43">
        <v>0</v>
      </c>
      <c r="D56" s="43">
        <v>0</v>
      </c>
      <c r="E56" s="43">
        <v>0</v>
      </c>
      <c r="F56" s="43">
        <v>0</v>
      </c>
      <c r="G56" s="43">
        <v>0</v>
      </c>
      <c r="H56" s="43">
        <v>0</v>
      </c>
      <c r="I56" s="43">
        <v>0</v>
      </c>
      <c r="J56" s="43">
        <v>0</v>
      </c>
    </row>
    <row r="57" spans="1:10" x14ac:dyDescent="0.3">
      <c r="A57">
        <v>10190007</v>
      </c>
      <c r="B57" s="43">
        <v>0</v>
      </c>
      <c r="C57" s="43">
        <v>0</v>
      </c>
      <c r="D57" s="43">
        <v>0</v>
      </c>
      <c r="E57" s="43">
        <v>0</v>
      </c>
      <c r="F57" s="43">
        <v>0</v>
      </c>
      <c r="G57" s="43">
        <v>0</v>
      </c>
      <c r="H57">
        <v>323</v>
      </c>
      <c r="I57">
        <v>490</v>
      </c>
      <c r="J57">
        <v>34</v>
      </c>
    </row>
    <row r="58" spans="1:10" x14ac:dyDescent="0.3">
      <c r="A58">
        <v>10190008</v>
      </c>
      <c r="B58" s="43">
        <v>0</v>
      </c>
      <c r="C58" s="43">
        <v>0</v>
      </c>
      <c r="D58" s="43">
        <v>0</v>
      </c>
      <c r="E58" s="43">
        <v>0</v>
      </c>
      <c r="F58" s="43">
        <v>0</v>
      </c>
      <c r="G58" s="43">
        <v>0</v>
      </c>
      <c r="H58">
        <v>768</v>
      </c>
      <c r="I58">
        <v>917</v>
      </c>
      <c r="J58">
        <v>87</v>
      </c>
    </row>
    <row r="59" spans="1:10" x14ac:dyDescent="0.3">
      <c r="A59">
        <v>10190009</v>
      </c>
      <c r="B59">
        <v>232</v>
      </c>
      <c r="C59">
        <v>126</v>
      </c>
      <c r="D59">
        <v>37</v>
      </c>
      <c r="E59" s="43">
        <v>0</v>
      </c>
      <c r="F59" s="43">
        <v>0</v>
      </c>
      <c r="G59" s="43">
        <v>0</v>
      </c>
      <c r="H59">
        <v>15149</v>
      </c>
      <c r="I59">
        <v>22901</v>
      </c>
      <c r="J59">
        <v>829</v>
      </c>
    </row>
    <row r="60" spans="1:10" x14ac:dyDescent="0.3">
      <c r="A60">
        <v>10190015</v>
      </c>
      <c r="B60">
        <v>220</v>
      </c>
      <c r="C60">
        <v>369</v>
      </c>
      <c r="D60">
        <v>26</v>
      </c>
      <c r="E60" s="43">
        <v>0</v>
      </c>
      <c r="F60" s="43">
        <v>0</v>
      </c>
      <c r="G60" s="43">
        <v>0</v>
      </c>
      <c r="H60">
        <v>2603</v>
      </c>
      <c r="I60">
        <v>3642</v>
      </c>
      <c r="J60">
        <v>284</v>
      </c>
    </row>
    <row r="61" spans="1:10" x14ac:dyDescent="0.3">
      <c r="A61">
        <v>10190016</v>
      </c>
      <c r="B61" s="43">
        <v>0</v>
      </c>
      <c r="C61" s="43">
        <v>0</v>
      </c>
      <c r="D61" s="43">
        <v>0</v>
      </c>
      <c r="E61" s="43">
        <v>0</v>
      </c>
      <c r="F61" s="43">
        <v>0</v>
      </c>
      <c r="G61" s="43">
        <v>0</v>
      </c>
      <c r="H61">
        <v>530</v>
      </c>
      <c r="I61">
        <v>731</v>
      </c>
      <c r="J61">
        <v>42</v>
      </c>
    </row>
    <row r="62" spans="1:10" x14ac:dyDescent="0.3">
      <c r="A62" s="43">
        <v>10190017</v>
      </c>
      <c r="B62" s="43">
        <v>0</v>
      </c>
      <c r="C62" s="43">
        <v>0</v>
      </c>
      <c r="D62" s="43">
        <v>0</v>
      </c>
      <c r="E62" s="43">
        <v>0</v>
      </c>
      <c r="F62" s="43">
        <v>0</v>
      </c>
      <c r="G62" s="43">
        <v>0</v>
      </c>
      <c r="H62" s="43">
        <v>0</v>
      </c>
      <c r="I62" s="43">
        <v>0</v>
      </c>
      <c r="J62" s="43">
        <v>0</v>
      </c>
    </row>
    <row r="63" spans="1:10" x14ac:dyDescent="0.3">
      <c r="A63">
        <v>14040101</v>
      </c>
      <c r="B63" s="43">
        <v>0</v>
      </c>
      <c r="C63" s="43">
        <v>0</v>
      </c>
      <c r="D63" s="43">
        <v>0</v>
      </c>
      <c r="E63" s="43">
        <v>0</v>
      </c>
      <c r="F63" s="43">
        <v>0</v>
      </c>
      <c r="G63" s="43">
        <v>0</v>
      </c>
      <c r="H63">
        <v>7263</v>
      </c>
      <c r="I63">
        <v>15440</v>
      </c>
      <c r="J63">
        <v>836</v>
      </c>
    </row>
    <row r="64" spans="1:10" x14ac:dyDescent="0.3">
      <c r="A64">
        <v>14040102</v>
      </c>
      <c r="B64" s="43">
        <v>0</v>
      </c>
      <c r="C64" s="43">
        <v>0</v>
      </c>
      <c r="D64" s="43">
        <v>0</v>
      </c>
      <c r="E64" s="43">
        <v>0</v>
      </c>
      <c r="F64" s="43">
        <v>0</v>
      </c>
      <c r="G64" s="43">
        <v>0</v>
      </c>
      <c r="H64">
        <v>99580</v>
      </c>
      <c r="I64">
        <v>99125</v>
      </c>
      <c r="J64">
        <v>10855</v>
      </c>
    </row>
    <row r="65" spans="1:10" x14ac:dyDescent="0.3">
      <c r="A65">
        <v>14040103</v>
      </c>
      <c r="B65" s="43">
        <v>0</v>
      </c>
      <c r="C65" s="43">
        <v>0</v>
      </c>
      <c r="D65" s="43">
        <v>0</v>
      </c>
      <c r="E65">
        <v>345360</v>
      </c>
      <c r="F65">
        <v>405160</v>
      </c>
      <c r="G65">
        <v>8058</v>
      </c>
      <c r="H65">
        <v>41085</v>
      </c>
      <c r="I65">
        <v>9757</v>
      </c>
      <c r="J65">
        <v>1480</v>
      </c>
    </row>
    <row r="66" spans="1:10" x14ac:dyDescent="0.3">
      <c r="A66">
        <v>14040104</v>
      </c>
      <c r="B66" s="43">
        <v>0</v>
      </c>
      <c r="C66" s="43">
        <v>0</v>
      </c>
      <c r="D66" s="43">
        <v>0</v>
      </c>
      <c r="E66" s="43">
        <v>0</v>
      </c>
      <c r="F66" s="43">
        <v>0</v>
      </c>
      <c r="G66" s="43">
        <v>0</v>
      </c>
      <c r="H66">
        <v>122692</v>
      </c>
      <c r="I66">
        <v>152087</v>
      </c>
      <c r="J66">
        <v>9726</v>
      </c>
    </row>
    <row r="67" spans="1:10" x14ac:dyDescent="0.3">
      <c r="A67">
        <v>14040105</v>
      </c>
      <c r="B67" s="43">
        <v>0</v>
      </c>
      <c r="C67" s="43">
        <v>0</v>
      </c>
      <c r="D67" s="43">
        <v>0</v>
      </c>
      <c r="E67" s="43">
        <v>0</v>
      </c>
      <c r="F67" s="43">
        <v>0</v>
      </c>
      <c r="G67" s="43">
        <v>0</v>
      </c>
      <c r="H67">
        <v>20938</v>
      </c>
      <c r="I67">
        <v>2228</v>
      </c>
      <c r="J67">
        <v>1001</v>
      </c>
    </row>
    <row r="68" spans="1:10" x14ac:dyDescent="0.3">
      <c r="A68" s="43">
        <v>14040106</v>
      </c>
      <c r="B68" s="43">
        <v>0</v>
      </c>
      <c r="C68" s="43">
        <v>0</v>
      </c>
      <c r="D68" s="43">
        <v>0</v>
      </c>
      <c r="E68" s="43">
        <v>0</v>
      </c>
      <c r="F68" s="43">
        <v>0</v>
      </c>
      <c r="G68" s="43">
        <v>0</v>
      </c>
      <c r="H68" s="43">
        <v>0</v>
      </c>
      <c r="I68" s="43">
        <v>0</v>
      </c>
      <c r="J68" s="43">
        <v>0</v>
      </c>
    </row>
    <row r="69" spans="1:10" x14ac:dyDescent="0.3">
      <c r="A69">
        <v>14040107</v>
      </c>
      <c r="B69" s="43">
        <v>0</v>
      </c>
      <c r="C69" s="43">
        <v>0</v>
      </c>
      <c r="D69" s="43">
        <v>0</v>
      </c>
      <c r="E69" s="43">
        <v>0</v>
      </c>
      <c r="F69" s="43">
        <v>0</v>
      </c>
      <c r="G69" s="43">
        <v>0</v>
      </c>
      <c r="H69">
        <v>244758</v>
      </c>
      <c r="I69">
        <v>197858</v>
      </c>
      <c r="J69">
        <v>7057</v>
      </c>
    </row>
    <row r="70" spans="1:10" x14ac:dyDescent="0.3">
      <c r="A70">
        <v>14040108</v>
      </c>
      <c r="B70">
        <v>582</v>
      </c>
      <c r="C70">
        <v>0</v>
      </c>
      <c r="D70">
        <v>37</v>
      </c>
      <c r="E70" s="43">
        <v>0</v>
      </c>
      <c r="F70" s="43">
        <v>0</v>
      </c>
      <c r="G70" s="43">
        <v>0</v>
      </c>
      <c r="H70">
        <v>10214</v>
      </c>
      <c r="I70">
        <v>4397</v>
      </c>
      <c r="J70">
        <v>791</v>
      </c>
    </row>
    <row r="71" spans="1:10" x14ac:dyDescent="0.3">
      <c r="A71">
        <v>14040109</v>
      </c>
      <c r="B71" s="43">
        <v>0</v>
      </c>
      <c r="C71" s="43">
        <v>0</v>
      </c>
      <c r="D71" s="43">
        <v>0</v>
      </c>
      <c r="E71" s="43">
        <v>0</v>
      </c>
      <c r="F71" s="43">
        <v>0</v>
      </c>
      <c r="G71" s="43">
        <v>0</v>
      </c>
      <c r="H71">
        <v>698</v>
      </c>
      <c r="I71">
        <v>0</v>
      </c>
      <c r="J71">
        <v>93</v>
      </c>
    </row>
    <row r="72" spans="1:10" x14ac:dyDescent="0.3">
      <c r="A72">
        <v>14040200</v>
      </c>
      <c r="B72" s="43">
        <v>0</v>
      </c>
      <c r="C72" s="43">
        <v>0</v>
      </c>
      <c r="D72" s="43">
        <v>0</v>
      </c>
      <c r="E72" s="43">
        <v>0</v>
      </c>
      <c r="F72" s="43">
        <v>0</v>
      </c>
      <c r="G72" s="43">
        <v>0</v>
      </c>
      <c r="H72">
        <v>18840</v>
      </c>
      <c r="I72">
        <v>30858</v>
      </c>
      <c r="J72">
        <v>2996</v>
      </c>
    </row>
    <row r="73" spans="1:10" x14ac:dyDescent="0.3">
      <c r="A73">
        <v>14050003</v>
      </c>
      <c r="B73" s="43">
        <v>0</v>
      </c>
      <c r="C73" s="43">
        <v>0</v>
      </c>
      <c r="D73" s="43">
        <v>0</v>
      </c>
      <c r="E73" s="43">
        <v>0</v>
      </c>
      <c r="F73" s="43">
        <v>0</v>
      </c>
      <c r="G73" s="43">
        <v>0</v>
      </c>
      <c r="H73">
        <v>23319</v>
      </c>
      <c r="I73">
        <v>32739</v>
      </c>
      <c r="J73">
        <v>592</v>
      </c>
    </row>
    <row r="74" spans="1:10" x14ac:dyDescent="0.3">
      <c r="A74">
        <v>14050004</v>
      </c>
      <c r="B74">
        <v>20</v>
      </c>
      <c r="C74">
        <v>70</v>
      </c>
      <c r="D74">
        <v>0</v>
      </c>
      <c r="E74" s="43">
        <v>0</v>
      </c>
      <c r="F74" s="43">
        <v>0</v>
      </c>
      <c r="G74" s="43">
        <v>0</v>
      </c>
      <c r="H74">
        <v>1178</v>
      </c>
      <c r="I74">
        <v>1892</v>
      </c>
      <c r="J74">
        <v>222</v>
      </c>
    </row>
    <row r="75" spans="1:10" x14ac:dyDescent="0.3">
      <c r="A75">
        <v>16010101</v>
      </c>
      <c r="B75" s="43">
        <v>0</v>
      </c>
      <c r="C75" s="43">
        <v>0</v>
      </c>
      <c r="D75" s="43">
        <v>0</v>
      </c>
      <c r="E75" s="43">
        <v>0</v>
      </c>
      <c r="F75" s="43">
        <v>0</v>
      </c>
      <c r="G75" s="43">
        <v>0</v>
      </c>
      <c r="H75">
        <v>80500</v>
      </c>
      <c r="I75">
        <v>58600</v>
      </c>
      <c r="J75">
        <v>3287</v>
      </c>
    </row>
    <row r="76" spans="1:10" x14ac:dyDescent="0.3">
      <c r="A76">
        <v>16010102</v>
      </c>
      <c r="B76" s="43">
        <v>0</v>
      </c>
      <c r="C76" s="43">
        <v>0</v>
      </c>
      <c r="D76" s="43">
        <v>0</v>
      </c>
      <c r="E76" s="43">
        <v>0</v>
      </c>
      <c r="F76" s="43">
        <v>0</v>
      </c>
      <c r="G76" s="43">
        <v>0</v>
      </c>
      <c r="H76">
        <v>119</v>
      </c>
      <c r="I76">
        <v>175</v>
      </c>
      <c r="J76">
        <v>12</v>
      </c>
    </row>
    <row r="77" spans="1:10" x14ac:dyDescent="0.3">
      <c r="A77" s="43">
        <v>16020101</v>
      </c>
      <c r="B77" s="43">
        <v>0</v>
      </c>
      <c r="C77" s="43">
        <v>0</v>
      </c>
      <c r="D77" s="43">
        <v>0</v>
      </c>
      <c r="E77" s="43">
        <v>0</v>
      </c>
      <c r="F77" s="43">
        <v>0</v>
      </c>
      <c r="G77" s="43">
        <v>0</v>
      </c>
      <c r="H77" s="43">
        <v>0</v>
      </c>
      <c r="I77" s="43">
        <v>0</v>
      </c>
      <c r="J77" s="43">
        <v>0</v>
      </c>
    </row>
    <row r="78" spans="1:10" x14ac:dyDescent="0.3">
      <c r="A78">
        <v>17040101</v>
      </c>
      <c r="B78" s="43">
        <v>0</v>
      </c>
      <c r="C78" s="43">
        <v>0</v>
      </c>
      <c r="D78" s="43">
        <v>0</v>
      </c>
      <c r="E78" s="43">
        <v>0</v>
      </c>
      <c r="F78" s="43">
        <v>0</v>
      </c>
      <c r="G78" s="43">
        <v>0</v>
      </c>
      <c r="H78">
        <v>848040</v>
      </c>
      <c r="I78">
        <v>874154</v>
      </c>
      <c r="J78">
        <v>25691</v>
      </c>
    </row>
    <row r="79" spans="1:10" x14ac:dyDescent="0.3">
      <c r="A79" s="43">
        <v>17040102</v>
      </c>
      <c r="B79" s="43">
        <v>0</v>
      </c>
      <c r="C79" s="43">
        <v>0</v>
      </c>
      <c r="D79" s="43">
        <v>0</v>
      </c>
      <c r="E79" s="43">
        <v>0</v>
      </c>
      <c r="F79" s="43">
        <v>0</v>
      </c>
      <c r="G79" s="43">
        <v>0</v>
      </c>
      <c r="H79" s="43">
        <v>0</v>
      </c>
      <c r="I79" s="43">
        <v>0</v>
      </c>
      <c r="J79" s="43">
        <v>0</v>
      </c>
    </row>
    <row r="80" spans="1:10" x14ac:dyDescent="0.3">
      <c r="A80">
        <v>17040103</v>
      </c>
      <c r="B80" s="43">
        <v>0</v>
      </c>
      <c r="C80" s="43">
        <v>0</v>
      </c>
      <c r="D80" s="43">
        <v>0</v>
      </c>
      <c r="E80" s="43">
        <v>0</v>
      </c>
      <c r="F80" s="43">
        <v>0</v>
      </c>
      <c r="G80" s="43">
        <v>0</v>
      </c>
      <c r="H80">
        <v>411</v>
      </c>
      <c r="I80">
        <v>0</v>
      </c>
      <c r="J80">
        <v>66</v>
      </c>
    </row>
    <row r="81" spans="1:10" x14ac:dyDescent="0.3">
      <c r="A81" s="43">
        <v>17040104</v>
      </c>
      <c r="B81" s="43">
        <v>0</v>
      </c>
      <c r="C81" s="43">
        <v>0</v>
      </c>
      <c r="D81" s="43">
        <v>0</v>
      </c>
      <c r="E81" s="43">
        <v>0</v>
      </c>
      <c r="F81" s="43">
        <v>0</v>
      </c>
      <c r="G81" s="43">
        <v>0</v>
      </c>
      <c r="H81" s="43">
        <v>0</v>
      </c>
      <c r="I81" s="43">
        <v>0</v>
      </c>
      <c r="J81" s="43">
        <v>0</v>
      </c>
    </row>
    <row r="82" spans="1:10" x14ac:dyDescent="0.3">
      <c r="A82">
        <v>17040105</v>
      </c>
      <c r="B82" s="43">
        <v>0</v>
      </c>
      <c r="C82" s="43">
        <v>0</v>
      </c>
      <c r="D82" s="43">
        <v>0</v>
      </c>
      <c r="E82">
        <v>118</v>
      </c>
      <c r="F82">
        <v>139</v>
      </c>
      <c r="G82">
        <v>12</v>
      </c>
      <c r="H82">
        <v>70</v>
      </c>
      <c r="I82">
        <v>240</v>
      </c>
      <c r="J82">
        <v>32</v>
      </c>
    </row>
    <row r="83" spans="1:10" x14ac:dyDescent="0.3">
      <c r="A83" s="43">
        <v>17040202</v>
      </c>
      <c r="B83" s="43">
        <v>0</v>
      </c>
      <c r="C83" s="43">
        <v>0</v>
      </c>
      <c r="D83" s="43">
        <v>0</v>
      </c>
      <c r="E83" s="43">
        <v>0</v>
      </c>
      <c r="F83" s="43">
        <v>0</v>
      </c>
      <c r="G83" s="43">
        <v>0</v>
      </c>
      <c r="H83" s="43">
        <v>0</v>
      </c>
      <c r="I83" s="43">
        <v>0</v>
      </c>
      <c r="J83" s="43">
        <v>0</v>
      </c>
    </row>
    <row r="84" spans="1:10" x14ac:dyDescent="0.3">
      <c r="A84">
        <v>17040203</v>
      </c>
      <c r="B84" s="43">
        <v>0</v>
      </c>
      <c r="C84" s="43">
        <v>0</v>
      </c>
      <c r="D84" s="43">
        <v>0</v>
      </c>
      <c r="E84" s="43">
        <v>0</v>
      </c>
      <c r="F84" s="43">
        <v>0</v>
      </c>
      <c r="G84" s="43">
        <v>0</v>
      </c>
      <c r="H84">
        <v>16575</v>
      </c>
      <c r="I84">
        <v>18617</v>
      </c>
      <c r="J84">
        <v>607</v>
      </c>
    </row>
    <row r="85" spans="1:10" x14ac:dyDescent="0.3">
      <c r="A85" s="43">
        <v>17040204</v>
      </c>
      <c r="B85" s="43">
        <v>0</v>
      </c>
      <c r="C85" s="43">
        <v>0</v>
      </c>
      <c r="D85" s="43">
        <v>0</v>
      </c>
      <c r="E85" s="43">
        <v>0</v>
      </c>
      <c r="F85" s="43">
        <v>0</v>
      </c>
      <c r="G85" s="43">
        <v>0</v>
      </c>
      <c r="H85" s="43">
        <v>0</v>
      </c>
      <c r="I85" s="43">
        <v>0</v>
      </c>
      <c r="J85" s="43">
        <v>0</v>
      </c>
    </row>
  </sheetData>
  <mergeCells count="4">
    <mergeCell ref="A1:A2"/>
    <mergeCell ref="H1:J1"/>
    <mergeCell ref="E1:G1"/>
    <mergeCell ref="B1:D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B1"/>
  <sheetViews>
    <sheetView tabSelected="1" workbookViewId="0">
      <selection activeCell="P2" sqref="P2"/>
    </sheetView>
  </sheetViews>
  <sheetFormatPr defaultRowHeight="14.4" x14ac:dyDescent="0.3"/>
  <sheetData>
    <row r="1" spans="1:2" ht="21.6" thickBot="1" x14ac:dyDescent="0.45">
      <c r="A1" s="984" t="s">
        <v>1275</v>
      </c>
      <c r="B1" s="985"/>
    </row>
  </sheetData>
  <mergeCells count="1">
    <mergeCell ref="A1:B1"/>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C80"/>
  </sheetPr>
  <dimension ref="A1:B84"/>
  <sheetViews>
    <sheetView workbookViewId="0">
      <selection activeCell="B85" sqref="B85"/>
    </sheetView>
  </sheetViews>
  <sheetFormatPr defaultRowHeight="14.4" x14ac:dyDescent="0.3"/>
  <cols>
    <col min="1" max="1" width="12.6640625" bestFit="1" customWidth="1"/>
    <col min="2" max="2" width="42.6640625" bestFit="1" customWidth="1"/>
  </cols>
  <sheetData>
    <row r="1" spans="1:2" ht="16.2" thickBot="1" x14ac:dyDescent="0.35">
      <c r="A1" s="47" t="s">
        <v>305</v>
      </c>
      <c r="B1" s="47" t="s">
        <v>306</v>
      </c>
    </row>
    <row r="2" spans="1:2" x14ac:dyDescent="0.3">
      <c r="A2" t="s">
        <v>307</v>
      </c>
      <c r="B2" s="48">
        <v>1</v>
      </c>
    </row>
    <row r="3" spans="1:2" x14ac:dyDescent="0.3">
      <c r="A3" t="s">
        <v>308</v>
      </c>
      <c r="B3" s="48">
        <v>1</v>
      </c>
    </row>
    <row r="4" spans="1:2" x14ac:dyDescent="0.3">
      <c r="A4" t="s">
        <v>309</v>
      </c>
      <c r="B4" s="48">
        <v>2</v>
      </c>
    </row>
    <row r="5" spans="1:2" x14ac:dyDescent="0.3">
      <c r="A5" t="s">
        <v>310</v>
      </c>
      <c r="B5" s="48">
        <v>1</v>
      </c>
    </row>
    <row r="6" spans="1:2" x14ac:dyDescent="0.3">
      <c r="A6" t="s">
        <v>311</v>
      </c>
      <c r="B6" s="48">
        <v>1</v>
      </c>
    </row>
    <row r="7" spans="1:2" x14ac:dyDescent="0.3">
      <c r="A7" t="s">
        <v>312</v>
      </c>
      <c r="B7" s="48">
        <v>3</v>
      </c>
    </row>
    <row r="8" spans="1:2" x14ac:dyDescent="0.3">
      <c r="A8" t="s">
        <v>313</v>
      </c>
      <c r="B8" s="48">
        <v>3</v>
      </c>
    </row>
    <row r="9" spans="1:2" x14ac:dyDescent="0.3">
      <c r="A9" t="s">
        <v>314</v>
      </c>
      <c r="B9" s="48">
        <v>3</v>
      </c>
    </row>
    <row r="10" spans="1:2" x14ac:dyDescent="0.3">
      <c r="A10" t="s">
        <v>315</v>
      </c>
      <c r="B10" s="48">
        <v>2</v>
      </c>
    </row>
    <row r="11" spans="1:2" x14ac:dyDescent="0.3">
      <c r="A11" t="s">
        <v>316</v>
      </c>
      <c r="B11" s="48">
        <v>3</v>
      </c>
    </row>
    <row r="12" spans="1:2" x14ac:dyDescent="0.3">
      <c r="A12" t="s">
        <v>317</v>
      </c>
      <c r="B12" s="48">
        <v>3</v>
      </c>
    </row>
    <row r="13" spans="1:2" x14ac:dyDescent="0.3">
      <c r="A13" t="s">
        <v>318</v>
      </c>
      <c r="B13">
        <v>2</v>
      </c>
    </row>
    <row r="14" spans="1:2" x14ac:dyDescent="0.3">
      <c r="A14" t="s">
        <v>319</v>
      </c>
      <c r="B14">
        <v>3</v>
      </c>
    </row>
    <row r="15" spans="1:2" x14ac:dyDescent="0.3">
      <c r="A15" t="s">
        <v>320</v>
      </c>
      <c r="B15">
        <v>2</v>
      </c>
    </row>
    <row r="16" spans="1:2" x14ac:dyDescent="0.3">
      <c r="A16" t="s">
        <v>321</v>
      </c>
      <c r="B16">
        <v>1</v>
      </c>
    </row>
    <row r="17" spans="1:2" x14ac:dyDescent="0.3">
      <c r="A17" t="s">
        <v>322</v>
      </c>
      <c r="B17">
        <v>1</v>
      </c>
    </row>
    <row r="18" spans="1:2" x14ac:dyDescent="0.3">
      <c r="A18" t="s">
        <v>323</v>
      </c>
      <c r="B18">
        <v>1</v>
      </c>
    </row>
    <row r="19" spans="1:2" x14ac:dyDescent="0.3">
      <c r="A19" t="s">
        <v>324</v>
      </c>
      <c r="B19">
        <v>2</v>
      </c>
    </row>
    <row r="20" spans="1:2" x14ac:dyDescent="0.3">
      <c r="A20" t="s">
        <v>325</v>
      </c>
      <c r="B20">
        <v>1</v>
      </c>
    </row>
    <row r="21" spans="1:2" x14ac:dyDescent="0.3">
      <c r="A21" t="s">
        <v>326</v>
      </c>
      <c r="B21">
        <v>1</v>
      </c>
    </row>
    <row r="22" spans="1:2" x14ac:dyDescent="0.3">
      <c r="A22" t="s">
        <v>327</v>
      </c>
      <c r="B22">
        <v>1</v>
      </c>
    </row>
    <row r="23" spans="1:2" x14ac:dyDescent="0.3">
      <c r="A23" t="s">
        <v>328</v>
      </c>
      <c r="B23">
        <v>2</v>
      </c>
    </row>
    <row r="24" spans="1:2" x14ac:dyDescent="0.3">
      <c r="A24" t="s">
        <v>329</v>
      </c>
      <c r="B24">
        <v>2</v>
      </c>
    </row>
    <row r="25" spans="1:2" x14ac:dyDescent="0.3">
      <c r="A25" t="s">
        <v>330</v>
      </c>
      <c r="B25">
        <v>2</v>
      </c>
    </row>
    <row r="26" spans="1:2" x14ac:dyDescent="0.3">
      <c r="A26" t="s">
        <v>331</v>
      </c>
      <c r="B26">
        <v>2</v>
      </c>
    </row>
    <row r="27" spans="1:2" x14ac:dyDescent="0.3">
      <c r="A27" t="s">
        <v>332</v>
      </c>
      <c r="B27">
        <v>1</v>
      </c>
    </row>
    <row r="28" spans="1:2" x14ac:dyDescent="0.3">
      <c r="A28" t="s">
        <v>333</v>
      </c>
      <c r="B28">
        <v>1</v>
      </c>
    </row>
    <row r="29" spans="1:2" x14ac:dyDescent="0.3">
      <c r="A29" t="s">
        <v>334</v>
      </c>
      <c r="B29">
        <v>1</v>
      </c>
    </row>
    <row r="30" spans="1:2" x14ac:dyDescent="0.3">
      <c r="A30" t="s">
        <v>335</v>
      </c>
      <c r="B30">
        <v>1</v>
      </c>
    </row>
    <row r="31" spans="1:2" x14ac:dyDescent="0.3">
      <c r="A31" t="s">
        <v>336</v>
      </c>
      <c r="B31">
        <v>1</v>
      </c>
    </row>
    <row r="32" spans="1:2" x14ac:dyDescent="0.3">
      <c r="A32" t="s">
        <v>337</v>
      </c>
      <c r="B32">
        <v>2</v>
      </c>
    </row>
    <row r="33" spans="1:2" x14ac:dyDescent="0.3">
      <c r="A33" t="s">
        <v>338</v>
      </c>
      <c r="B33">
        <v>2</v>
      </c>
    </row>
    <row r="34" spans="1:2" x14ac:dyDescent="0.3">
      <c r="A34" t="s">
        <v>339</v>
      </c>
      <c r="B34">
        <v>2</v>
      </c>
    </row>
    <row r="35" spans="1:2" x14ac:dyDescent="0.3">
      <c r="A35" t="s">
        <v>340</v>
      </c>
      <c r="B35">
        <v>2</v>
      </c>
    </row>
    <row r="36" spans="1:2" x14ac:dyDescent="0.3">
      <c r="A36" t="s">
        <v>341</v>
      </c>
      <c r="B36">
        <v>2</v>
      </c>
    </row>
    <row r="37" spans="1:2" x14ac:dyDescent="0.3">
      <c r="A37" t="s">
        <v>342</v>
      </c>
      <c r="B37">
        <v>1</v>
      </c>
    </row>
    <row r="38" spans="1:2" x14ac:dyDescent="0.3">
      <c r="A38" t="s">
        <v>343</v>
      </c>
      <c r="B38">
        <v>1</v>
      </c>
    </row>
    <row r="39" spans="1:2" x14ac:dyDescent="0.3">
      <c r="A39" t="s">
        <v>344</v>
      </c>
      <c r="B39">
        <v>1</v>
      </c>
    </row>
    <row r="40" spans="1:2" x14ac:dyDescent="0.3">
      <c r="A40" t="s">
        <v>345</v>
      </c>
      <c r="B40">
        <v>1</v>
      </c>
    </row>
    <row r="41" spans="1:2" x14ac:dyDescent="0.3">
      <c r="A41" t="s">
        <v>346</v>
      </c>
      <c r="B41">
        <v>1</v>
      </c>
    </row>
    <row r="42" spans="1:2" x14ac:dyDescent="0.3">
      <c r="A42" t="s">
        <v>347</v>
      </c>
      <c r="B42">
        <v>1</v>
      </c>
    </row>
    <row r="43" spans="1:2" x14ac:dyDescent="0.3">
      <c r="A43" t="s">
        <v>348</v>
      </c>
      <c r="B43">
        <v>3</v>
      </c>
    </row>
    <row r="44" spans="1:2" x14ac:dyDescent="0.3">
      <c r="A44" t="s">
        <v>349</v>
      </c>
      <c r="B44">
        <v>5</v>
      </c>
    </row>
    <row r="45" spans="1:2" x14ac:dyDescent="0.3">
      <c r="A45" t="s">
        <v>350</v>
      </c>
      <c r="B45">
        <v>3</v>
      </c>
    </row>
    <row r="46" spans="1:2" x14ac:dyDescent="0.3">
      <c r="A46" t="s">
        <v>351</v>
      </c>
      <c r="B46">
        <v>5</v>
      </c>
    </row>
    <row r="47" spans="1:2" x14ac:dyDescent="0.3">
      <c r="A47" t="s">
        <v>352</v>
      </c>
      <c r="B47">
        <v>5</v>
      </c>
    </row>
    <row r="48" spans="1:2" x14ac:dyDescent="0.3">
      <c r="A48" t="s">
        <v>353</v>
      </c>
      <c r="B48">
        <v>8</v>
      </c>
    </row>
    <row r="49" spans="1:2" x14ac:dyDescent="0.3">
      <c r="A49" t="s">
        <v>354</v>
      </c>
      <c r="B49">
        <v>5</v>
      </c>
    </row>
    <row r="50" spans="1:2" x14ac:dyDescent="0.3">
      <c r="A50" t="s">
        <v>355</v>
      </c>
      <c r="B50">
        <v>5</v>
      </c>
    </row>
    <row r="51" spans="1:2" x14ac:dyDescent="0.3">
      <c r="A51" t="s">
        <v>356</v>
      </c>
      <c r="B51">
        <v>3</v>
      </c>
    </row>
    <row r="52" spans="1:2" x14ac:dyDescent="0.3">
      <c r="A52" t="s">
        <v>357</v>
      </c>
      <c r="B52">
        <v>5</v>
      </c>
    </row>
    <row r="53" spans="1:2" x14ac:dyDescent="0.3">
      <c r="A53" t="s">
        <v>358</v>
      </c>
      <c r="B53">
        <v>5</v>
      </c>
    </row>
    <row r="54" spans="1:2" x14ac:dyDescent="0.3">
      <c r="A54" t="s">
        <v>359</v>
      </c>
      <c r="B54">
        <v>5</v>
      </c>
    </row>
    <row r="55" spans="1:2" x14ac:dyDescent="0.3">
      <c r="A55" t="s">
        <v>360</v>
      </c>
      <c r="B55">
        <v>3</v>
      </c>
    </row>
    <row r="56" spans="1:2" x14ac:dyDescent="0.3">
      <c r="A56" t="s">
        <v>361</v>
      </c>
      <c r="B56">
        <v>5</v>
      </c>
    </row>
    <row r="57" spans="1:2" x14ac:dyDescent="0.3">
      <c r="A57" t="s">
        <v>362</v>
      </c>
      <c r="B57">
        <v>5</v>
      </c>
    </row>
    <row r="58" spans="1:2" x14ac:dyDescent="0.3">
      <c r="A58" t="s">
        <v>363</v>
      </c>
      <c r="B58">
        <v>5</v>
      </c>
    </row>
    <row r="59" spans="1:2" x14ac:dyDescent="0.3">
      <c r="A59" t="s">
        <v>364</v>
      </c>
      <c r="B59">
        <v>5</v>
      </c>
    </row>
    <row r="60" spans="1:2" x14ac:dyDescent="0.3">
      <c r="A60" t="s">
        <v>365</v>
      </c>
      <c r="B60">
        <v>3</v>
      </c>
    </row>
    <row r="61" spans="1:2" x14ac:dyDescent="0.3">
      <c r="A61" t="s">
        <v>366</v>
      </c>
      <c r="B61">
        <v>3</v>
      </c>
    </row>
    <row r="62" spans="1:2" x14ac:dyDescent="0.3">
      <c r="A62" t="s">
        <v>367</v>
      </c>
      <c r="B62">
        <v>7</v>
      </c>
    </row>
    <row r="63" spans="1:2" x14ac:dyDescent="0.3">
      <c r="A63" t="s">
        <v>368</v>
      </c>
      <c r="B63">
        <v>3</v>
      </c>
    </row>
    <row r="64" spans="1:2" x14ac:dyDescent="0.3">
      <c r="A64" t="s">
        <v>369</v>
      </c>
      <c r="B64">
        <v>7</v>
      </c>
    </row>
    <row r="65" spans="1:2" x14ac:dyDescent="0.3">
      <c r="A65" t="s">
        <v>370</v>
      </c>
      <c r="B65">
        <v>7</v>
      </c>
    </row>
    <row r="66" spans="1:2" x14ac:dyDescent="0.3">
      <c r="A66" t="s">
        <v>371</v>
      </c>
      <c r="B66">
        <v>5</v>
      </c>
    </row>
    <row r="67" spans="1:2" x14ac:dyDescent="0.3">
      <c r="A67" t="s">
        <v>372</v>
      </c>
      <c r="B67">
        <v>5</v>
      </c>
    </row>
    <row r="68" spans="1:2" x14ac:dyDescent="0.3">
      <c r="A68" t="s">
        <v>373</v>
      </c>
      <c r="B68">
        <v>6</v>
      </c>
    </row>
    <row r="69" spans="1:2" x14ac:dyDescent="0.3">
      <c r="A69" t="s">
        <v>374</v>
      </c>
      <c r="B69">
        <v>2</v>
      </c>
    </row>
    <row r="70" spans="1:2" x14ac:dyDescent="0.3">
      <c r="A70" t="s">
        <v>375</v>
      </c>
      <c r="B70">
        <v>5</v>
      </c>
    </row>
    <row r="71" spans="1:2" x14ac:dyDescent="0.3">
      <c r="A71" t="s">
        <v>376</v>
      </c>
      <c r="B71">
        <v>7</v>
      </c>
    </row>
    <row r="72" spans="1:2" x14ac:dyDescent="0.3">
      <c r="A72" t="s">
        <v>377</v>
      </c>
      <c r="B72">
        <v>6</v>
      </c>
    </row>
    <row r="73" spans="1:2" x14ac:dyDescent="0.3">
      <c r="A73" t="s">
        <v>378</v>
      </c>
      <c r="B73">
        <v>6</v>
      </c>
    </row>
    <row r="74" spans="1:2" x14ac:dyDescent="0.3">
      <c r="A74" t="s">
        <v>379</v>
      </c>
      <c r="B74">
        <v>2</v>
      </c>
    </row>
    <row r="75" spans="1:2" x14ac:dyDescent="0.3">
      <c r="A75" t="s">
        <v>380</v>
      </c>
      <c r="B75">
        <v>2</v>
      </c>
    </row>
    <row r="76" spans="1:2" x14ac:dyDescent="0.3">
      <c r="A76" t="s">
        <v>381</v>
      </c>
      <c r="B76">
        <v>1</v>
      </c>
    </row>
    <row r="77" spans="1:2" x14ac:dyDescent="0.3">
      <c r="A77" t="s">
        <v>382</v>
      </c>
      <c r="B77">
        <v>1</v>
      </c>
    </row>
    <row r="78" spans="1:2" x14ac:dyDescent="0.3">
      <c r="A78" t="s">
        <v>383</v>
      </c>
      <c r="B78">
        <v>3</v>
      </c>
    </row>
    <row r="79" spans="1:2" x14ac:dyDescent="0.3">
      <c r="A79" t="s">
        <v>384</v>
      </c>
      <c r="B79">
        <v>3</v>
      </c>
    </row>
    <row r="80" spans="1:2" x14ac:dyDescent="0.3">
      <c r="A80" t="s">
        <v>385</v>
      </c>
      <c r="B80">
        <v>2</v>
      </c>
    </row>
    <row r="81" spans="1:2" x14ac:dyDescent="0.3">
      <c r="A81" t="s">
        <v>386</v>
      </c>
      <c r="B81">
        <v>2</v>
      </c>
    </row>
    <row r="82" spans="1:2" x14ac:dyDescent="0.3">
      <c r="A82" t="s">
        <v>387</v>
      </c>
      <c r="B82" s="48">
        <v>0</v>
      </c>
    </row>
    <row r="83" spans="1:2" x14ac:dyDescent="0.3">
      <c r="A83" t="s">
        <v>388</v>
      </c>
      <c r="B83" s="48">
        <v>0</v>
      </c>
    </row>
    <row r="84" spans="1:2" x14ac:dyDescent="0.3">
      <c r="A84" t="s">
        <v>389</v>
      </c>
      <c r="B84" s="48">
        <v>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V50"/>
  <sheetViews>
    <sheetView zoomScale="70" zoomScaleNormal="70" workbookViewId="0">
      <selection sqref="A1:C1"/>
    </sheetView>
  </sheetViews>
  <sheetFormatPr defaultRowHeight="14.4" x14ac:dyDescent="0.3"/>
  <sheetData>
    <row r="1" spans="1:48" ht="22.2" thickTop="1" thickBot="1" x14ac:dyDescent="0.45">
      <c r="A1" s="925" t="s">
        <v>1268</v>
      </c>
      <c r="B1" s="926"/>
      <c r="C1" s="927"/>
    </row>
    <row r="2" spans="1:48" ht="15" thickTop="1" x14ac:dyDescent="0.3"/>
    <row r="3" spans="1:48" ht="14.4" customHeight="1" x14ac:dyDescent="0.3">
      <c r="A3" s="433"/>
      <c r="B3" s="433"/>
      <c r="C3" s="433"/>
      <c r="D3" s="433"/>
      <c r="E3" s="433"/>
      <c r="F3" s="433"/>
      <c r="G3" s="433"/>
      <c r="H3" s="433"/>
      <c r="I3" s="433"/>
      <c r="J3" s="433"/>
      <c r="K3" s="433"/>
      <c r="L3" s="433"/>
      <c r="M3" s="433"/>
      <c r="N3" s="433"/>
    </row>
    <row r="4" spans="1:48" x14ac:dyDescent="0.3">
      <c r="A4" s="433"/>
      <c r="B4" s="433"/>
      <c r="C4" s="433"/>
      <c r="D4" s="433"/>
      <c r="E4" s="433"/>
      <c r="F4" s="433"/>
      <c r="G4" s="433"/>
      <c r="H4" s="433"/>
      <c r="I4" s="433"/>
      <c r="J4" s="433"/>
      <c r="K4" s="433"/>
      <c r="L4" s="433"/>
      <c r="M4" s="433"/>
      <c r="N4" s="433"/>
    </row>
    <row r="5" spans="1:48" x14ac:dyDescent="0.3">
      <c r="A5" s="433"/>
      <c r="B5" s="433"/>
      <c r="C5" s="433"/>
      <c r="D5" s="433"/>
      <c r="E5" s="433"/>
      <c r="F5" s="433"/>
      <c r="G5" s="433"/>
      <c r="H5" s="433"/>
      <c r="I5" s="433"/>
      <c r="J5" s="433"/>
      <c r="K5" s="433"/>
      <c r="L5" s="433"/>
      <c r="M5" s="433"/>
      <c r="N5" s="433"/>
    </row>
    <row r="6" spans="1:48" x14ac:dyDescent="0.3">
      <c r="A6" s="433"/>
      <c r="B6" s="433"/>
      <c r="C6" s="433"/>
      <c r="D6" s="433"/>
      <c r="E6" s="433"/>
      <c r="F6" s="433"/>
      <c r="G6" s="433"/>
      <c r="H6" s="433"/>
      <c r="I6" s="433"/>
      <c r="J6" s="433"/>
      <c r="K6" s="433"/>
      <c r="L6" s="433"/>
      <c r="M6" s="433"/>
      <c r="N6" s="433"/>
    </row>
    <row r="7" spans="1:48" s="161" customFormat="1" x14ac:dyDescent="0.3">
      <c r="A7" s="433"/>
      <c r="B7" s="433"/>
      <c r="C7" s="433"/>
      <c r="D7" s="433"/>
      <c r="E7" s="433"/>
      <c r="F7" s="433"/>
      <c r="G7" s="433"/>
      <c r="H7" s="433"/>
      <c r="I7" s="433"/>
      <c r="J7" s="433"/>
      <c r="K7" s="433"/>
      <c r="L7" s="433"/>
      <c r="M7" s="433"/>
      <c r="N7" s="433"/>
    </row>
    <row r="8" spans="1:48" x14ac:dyDescent="0.3">
      <c r="A8" s="222"/>
      <c r="B8" s="222"/>
      <c r="C8" s="222"/>
      <c r="D8" s="222"/>
      <c r="E8" s="222"/>
      <c r="F8" s="222"/>
      <c r="G8" s="222"/>
      <c r="H8" s="222"/>
      <c r="I8" s="222"/>
      <c r="J8" s="222"/>
      <c r="K8" s="222"/>
      <c r="L8" s="222"/>
      <c r="M8" s="222"/>
      <c r="N8" s="222"/>
    </row>
    <row r="9" spans="1:48" ht="14.4" customHeight="1" x14ac:dyDescent="0.3">
      <c r="A9" s="433"/>
      <c r="B9" s="433"/>
      <c r="C9" s="433"/>
      <c r="D9" s="433"/>
      <c r="E9" s="433"/>
      <c r="F9" s="433"/>
      <c r="G9" s="433"/>
      <c r="H9" s="433"/>
      <c r="I9" s="433"/>
      <c r="J9" s="433"/>
      <c r="K9" s="433"/>
      <c r="L9" s="433"/>
      <c r="M9" s="433"/>
      <c r="N9" s="433"/>
    </row>
    <row r="10" spans="1:48" x14ac:dyDescent="0.3">
      <c r="A10" s="433"/>
      <c r="B10" s="433"/>
      <c r="C10" s="433"/>
      <c r="D10" s="433"/>
      <c r="E10" s="433"/>
      <c r="F10" s="433"/>
      <c r="G10" s="433"/>
      <c r="H10" s="433"/>
      <c r="I10" s="433"/>
      <c r="J10" s="433"/>
      <c r="K10" s="433"/>
      <c r="L10" s="433"/>
      <c r="M10" s="433"/>
      <c r="N10" s="433"/>
    </row>
    <row r="11" spans="1:48" x14ac:dyDescent="0.3">
      <c r="A11" s="433"/>
      <c r="B11" s="433"/>
      <c r="C11" s="433"/>
      <c r="D11" s="433"/>
      <c r="E11" s="433"/>
      <c r="F11" s="433"/>
      <c r="G11" s="433"/>
      <c r="H11" s="433"/>
      <c r="I11" s="433"/>
      <c r="J11" s="433"/>
      <c r="K11" s="433"/>
      <c r="L11" s="433"/>
      <c r="M11" s="433"/>
      <c r="N11" s="433"/>
    </row>
    <row r="12" spans="1:48" x14ac:dyDescent="0.3">
      <c r="A12" s="433"/>
      <c r="B12" s="433"/>
      <c r="C12" s="433"/>
      <c r="D12" s="433"/>
      <c r="E12" s="433"/>
      <c r="F12" s="433"/>
      <c r="G12" s="433"/>
      <c r="H12" s="433"/>
      <c r="I12" s="433"/>
      <c r="J12" s="433"/>
      <c r="K12" s="433"/>
      <c r="L12" s="433"/>
      <c r="M12" s="433"/>
      <c r="N12" s="433"/>
      <c r="AI12" s="433"/>
      <c r="AJ12" s="433"/>
      <c r="AK12" s="433"/>
      <c r="AL12" s="433"/>
      <c r="AM12" s="433"/>
      <c r="AN12" s="433"/>
      <c r="AO12" s="433"/>
      <c r="AP12" s="433"/>
      <c r="AQ12" s="433"/>
      <c r="AR12" s="433"/>
      <c r="AS12" s="433"/>
      <c r="AT12" s="433"/>
      <c r="AU12" s="433"/>
      <c r="AV12" s="433"/>
    </row>
    <row r="13" spans="1:48" x14ac:dyDescent="0.3">
      <c r="A13" s="433"/>
      <c r="B13" s="433"/>
      <c r="C13" s="433"/>
      <c r="D13" s="433"/>
      <c r="E13" s="433"/>
      <c r="F13" s="433"/>
      <c r="G13" s="433"/>
      <c r="H13" s="433"/>
      <c r="I13" s="433"/>
      <c r="J13" s="433"/>
      <c r="K13" s="433"/>
      <c r="L13" s="433"/>
      <c r="M13" s="433"/>
      <c r="N13" s="433"/>
      <c r="AI13" s="433"/>
      <c r="AJ13" s="433"/>
      <c r="AK13" s="433"/>
      <c r="AL13" s="433"/>
      <c r="AM13" s="433"/>
      <c r="AN13" s="433"/>
      <c r="AO13" s="433"/>
      <c r="AP13" s="433"/>
      <c r="AQ13" s="433"/>
      <c r="AR13" s="433"/>
      <c r="AS13" s="433"/>
      <c r="AT13" s="433"/>
      <c r="AU13" s="433"/>
      <c r="AV13" s="433"/>
    </row>
    <row r="14" spans="1:48" x14ac:dyDescent="0.3">
      <c r="A14" s="433"/>
      <c r="B14" s="433"/>
      <c r="C14" s="433"/>
      <c r="D14" s="433"/>
      <c r="E14" s="433"/>
      <c r="F14" s="433"/>
      <c r="G14" s="433"/>
      <c r="H14" s="433"/>
      <c r="I14" s="433"/>
      <c r="J14" s="433"/>
      <c r="K14" s="433"/>
      <c r="L14" s="433"/>
      <c r="M14" s="433"/>
      <c r="N14" s="433"/>
      <c r="AI14" s="433"/>
      <c r="AJ14" s="433"/>
      <c r="AK14" s="433"/>
      <c r="AL14" s="433"/>
      <c r="AM14" s="433"/>
      <c r="AN14" s="433"/>
      <c r="AO14" s="433"/>
      <c r="AP14" s="433"/>
      <c r="AQ14" s="433"/>
      <c r="AR14" s="433"/>
      <c r="AS14" s="433"/>
      <c r="AT14" s="433"/>
      <c r="AU14" s="433"/>
      <c r="AV14" s="433"/>
    </row>
    <row r="15" spans="1:48" x14ac:dyDescent="0.3">
      <c r="A15" s="433"/>
      <c r="B15" s="433"/>
      <c r="C15" s="433"/>
      <c r="D15" s="433"/>
      <c r="E15" s="433"/>
      <c r="F15" s="433"/>
      <c r="G15" s="433"/>
      <c r="H15" s="433"/>
      <c r="I15" s="433"/>
      <c r="J15" s="433"/>
      <c r="K15" s="433"/>
      <c r="L15" s="433"/>
      <c r="M15" s="433"/>
      <c r="N15" s="433"/>
      <c r="AI15" s="433"/>
      <c r="AJ15" s="433"/>
      <c r="AK15" s="433"/>
      <c r="AL15" s="433"/>
      <c r="AM15" s="433"/>
      <c r="AN15" s="433"/>
      <c r="AO15" s="433"/>
      <c r="AP15" s="433"/>
      <c r="AQ15" s="433"/>
      <c r="AR15" s="433"/>
      <c r="AS15" s="433"/>
      <c r="AT15" s="433"/>
      <c r="AU15" s="433"/>
      <c r="AV15" s="433"/>
    </row>
    <row r="16" spans="1:48" s="161" customFormat="1" x14ac:dyDescent="0.3">
      <c r="A16" s="433"/>
      <c r="B16" s="433"/>
      <c r="C16" s="433"/>
      <c r="D16" s="433"/>
      <c r="E16" s="433"/>
      <c r="F16" s="433"/>
      <c r="G16" s="433"/>
      <c r="H16" s="433"/>
      <c r="I16" s="433"/>
      <c r="J16" s="433"/>
      <c r="K16" s="433"/>
      <c r="L16" s="433"/>
      <c r="M16" s="433"/>
      <c r="N16" s="433"/>
      <c r="AI16" s="433"/>
      <c r="AJ16" s="433"/>
      <c r="AK16" s="433"/>
      <c r="AL16" s="433"/>
      <c r="AM16" s="433"/>
      <c r="AN16" s="433"/>
      <c r="AO16" s="433"/>
      <c r="AP16" s="433"/>
      <c r="AQ16" s="433"/>
      <c r="AR16" s="433"/>
      <c r="AS16" s="433"/>
      <c r="AT16" s="433"/>
      <c r="AU16" s="433"/>
      <c r="AV16" s="433"/>
    </row>
    <row r="17" spans="1:48" x14ac:dyDescent="0.3">
      <c r="AI17" s="433"/>
      <c r="AJ17" s="433"/>
      <c r="AK17" s="433"/>
      <c r="AL17" s="433"/>
      <c r="AM17" s="433"/>
      <c r="AN17" s="433"/>
      <c r="AO17" s="433"/>
      <c r="AP17" s="433"/>
      <c r="AQ17" s="433"/>
      <c r="AR17" s="433"/>
      <c r="AS17" s="433"/>
      <c r="AT17" s="433"/>
      <c r="AU17" s="433"/>
      <c r="AV17" s="433"/>
    </row>
    <row r="18" spans="1:48" ht="14.4" customHeight="1" x14ac:dyDescent="0.3">
      <c r="A18" s="433"/>
      <c r="B18" s="433"/>
      <c r="C18" s="433"/>
      <c r="D18" s="433"/>
      <c r="E18" s="433"/>
      <c r="F18" s="433"/>
      <c r="G18" s="433"/>
      <c r="H18" s="433"/>
      <c r="I18" s="433"/>
      <c r="J18" s="433"/>
      <c r="K18" s="433"/>
      <c r="L18" s="433"/>
      <c r="M18" s="433"/>
      <c r="N18" s="433"/>
      <c r="AI18" s="433"/>
      <c r="AJ18" s="433"/>
      <c r="AK18" s="433"/>
      <c r="AL18" s="433"/>
      <c r="AM18" s="433"/>
      <c r="AN18" s="433"/>
      <c r="AO18" s="433"/>
      <c r="AP18" s="433"/>
      <c r="AQ18" s="433"/>
      <c r="AR18" s="433"/>
      <c r="AS18" s="433"/>
      <c r="AT18" s="433"/>
      <c r="AU18" s="433"/>
      <c r="AV18" s="433"/>
    </row>
    <row r="19" spans="1:48" x14ac:dyDescent="0.3">
      <c r="A19" s="433"/>
      <c r="B19" s="433"/>
      <c r="C19" s="433"/>
      <c r="D19" s="433"/>
      <c r="E19" s="433"/>
      <c r="F19" s="433"/>
      <c r="G19" s="433"/>
      <c r="H19" s="433"/>
      <c r="I19" s="433"/>
      <c r="J19" s="433"/>
      <c r="K19" s="433"/>
      <c r="L19" s="433"/>
      <c r="M19" s="433"/>
      <c r="N19" s="433"/>
    </row>
    <row r="20" spans="1:48" x14ac:dyDescent="0.3">
      <c r="A20" s="433"/>
      <c r="B20" s="433"/>
      <c r="C20" s="433"/>
      <c r="D20" s="433"/>
      <c r="E20" s="433"/>
      <c r="F20" s="433"/>
      <c r="G20" s="433"/>
      <c r="H20" s="433"/>
      <c r="I20" s="433"/>
      <c r="J20" s="433"/>
      <c r="K20" s="433"/>
      <c r="L20" s="433"/>
      <c r="M20" s="433"/>
      <c r="N20" s="433"/>
      <c r="AI20" s="433"/>
      <c r="AJ20" s="433"/>
      <c r="AK20" s="433"/>
      <c r="AL20" s="433"/>
      <c r="AM20" s="433"/>
      <c r="AN20" s="433"/>
      <c r="AO20" s="433"/>
      <c r="AP20" s="433"/>
      <c r="AQ20" s="433"/>
      <c r="AR20" s="433"/>
      <c r="AS20" s="433"/>
      <c r="AT20" s="433"/>
      <c r="AU20" s="433"/>
      <c r="AV20" s="433"/>
    </row>
    <row r="21" spans="1:48" x14ac:dyDescent="0.3">
      <c r="A21" s="433"/>
      <c r="B21" s="433"/>
      <c r="C21" s="433"/>
      <c r="D21" s="433"/>
      <c r="E21" s="433"/>
      <c r="F21" s="433"/>
      <c r="G21" s="433"/>
      <c r="H21" s="433"/>
      <c r="I21" s="433"/>
      <c r="J21" s="433"/>
      <c r="K21" s="433"/>
      <c r="L21" s="433"/>
      <c r="M21" s="433"/>
      <c r="N21" s="433"/>
      <c r="AI21" s="433"/>
      <c r="AJ21" s="433"/>
      <c r="AK21" s="433"/>
      <c r="AL21" s="433"/>
      <c r="AM21" s="433"/>
      <c r="AN21" s="433"/>
      <c r="AO21" s="433"/>
      <c r="AP21" s="433"/>
      <c r="AQ21" s="433"/>
      <c r="AR21" s="433"/>
      <c r="AS21" s="433"/>
      <c r="AT21" s="433"/>
      <c r="AU21" s="433"/>
      <c r="AV21" s="433"/>
    </row>
    <row r="22" spans="1:48" x14ac:dyDescent="0.3">
      <c r="A22" s="433"/>
      <c r="B22" s="433"/>
      <c r="C22" s="433"/>
      <c r="D22" s="433"/>
      <c r="E22" s="433"/>
      <c r="F22" s="433"/>
      <c r="G22" s="433"/>
      <c r="H22" s="433"/>
      <c r="I22" s="433"/>
      <c r="J22" s="433"/>
      <c r="K22" s="433"/>
      <c r="L22" s="433"/>
      <c r="M22" s="433"/>
      <c r="N22" s="433"/>
      <c r="AI22" s="433"/>
      <c r="AJ22" s="433"/>
      <c r="AK22" s="433"/>
      <c r="AL22" s="433"/>
      <c r="AM22" s="433"/>
      <c r="AN22" s="433"/>
      <c r="AO22" s="433"/>
      <c r="AP22" s="433"/>
      <c r="AQ22" s="433"/>
      <c r="AR22" s="433"/>
      <c r="AS22" s="433"/>
      <c r="AT22" s="433"/>
      <c r="AU22" s="433"/>
      <c r="AV22" s="433"/>
    </row>
    <row r="23" spans="1:48" x14ac:dyDescent="0.3">
      <c r="A23" s="433"/>
      <c r="B23" s="433"/>
      <c r="C23" s="433"/>
      <c r="D23" s="433"/>
      <c r="E23" s="433"/>
      <c r="F23" s="433"/>
      <c r="G23" s="433"/>
      <c r="H23" s="433"/>
      <c r="I23" s="433"/>
      <c r="J23" s="433"/>
      <c r="K23" s="433"/>
      <c r="L23" s="433"/>
      <c r="M23" s="433"/>
      <c r="N23" s="433"/>
      <c r="AI23" s="433"/>
      <c r="AJ23" s="433"/>
      <c r="AK23" s="433"/>
      <c r="AL23" s="433"/>
      <c r="AM23" s="433"/>
      <c r="AN23" s="433"/>
      <c r="AO23" s="433"/>
      <c r="AP23" s="433"/>
      <c r="AQ23" s="433"/>
      <c r="AR23" s="433"/>
      <c r="AS23" s="433"/>
      <c r="AT23" s="433"/>
      <c r="AU23" s="433"/>
      <c r="AV23" s="433"/>
    </row>
    <row r="24" spans="1:48" x14ac:dyDescent="0.3">
      <c r="A24" s="433"/>
      <c r="B24" s="433"/>
      <c r="C24" s="433"/>
      <c r="D24" s="433"/>
      <c r="E24" s="433"/>
      <c r="F24" s="433"/>
      <c r="G24" s="433"/>
      <c r="H24" s="433"/>
      <c r="I24" s="433"/>
      <c r="J24" s="433"/>
      <c r="K24" s="433"/>
      <c r="L24" s="433"/>
      <c r="M24" s="433"/>
      <c r="N24" s="433"/>
    </row>
    <row r="25" spans="1:48" x14ac:dyDescent="0.3">
      <c r="A25" s="433"/>
      <c r="B25" s="433"/>
      <c r="C25" s="433"/>
      <c r="D25" s="433"/>
      <c r="E25" s="433"/>
      <c r="F25" s="433"/>
      <c r="G25" s="433"/>
      <c r="H25" s="433"/>
      <c r="I25" s="433"/>
      <c r="J25" s="433"/>
      <c r="K25" s="433"/>
      <c r="L25" s="433"/>
      <c r="M25" s="433"/>
      <c r="N25" s="433"/>
    </row>
    <row r="26" spans="1:48" x14ac:dyDescent="0.3">
      <c r="A26" s="433"/>
      <c r="B26" s="433"/>
      <c r="C26" s="433"/>
      <c r="D26" s="433"/>
      <c r="E26" s="433"/>
      <c r="F26" s="433"/>
      <c r="G26" s="433"/>
      <c r="H26" s="433"/>
      <c r="I26" s="433"/>
      <c r="J26" s="433"/>
      <c r="K26" s="433"/>
      <c r="L26" s="433"/>
      <c r="M26" s="433"/>
      <c r="N26" s="433"/>
    </row>
    <row r="28" spans="1:48" x14ac:dyDescent="0.3">
      <c r="A28" s="433"/>
      <c r="B28" s="433"/>
      <c r="C28" s="433"/>
      <c r="D28" s="433"/>
      <c r="E28" s="433"/>
      <c r="F28" s="433"/>
      <c r="G28" s="433"/>
      <c r="H28" s="433"/>
    </row>
    <row r="30" spans="1:48" ht="14.4" customHeight="1" x14ac:dyDescent="0.3">
      <c r="A30" s="222"/>
      <c r="B30" s="222"/>
      <c r="C30" s="222"/>
      <c r="D30" s="222"/>
      <c r="E30" s="222"/>
      <c r="F30" s="222"/>
      <c r="G30" s="222"/>
      <c r="H30" s="222"/>
      <c r="I30" s="222"/>
      <c r="J30" s="222"/>
      <c r="K30" s="222"/>
      <c r="L30" s="222"/>
      <c r="M30" s="222"/>
      <c r="N30" s="222"/>
    </row>
    <row r="31" spans="1:48" x14ac:dyDescent="0.3">
      <c r="A31" s="222"/>
      <c r="B31" s="222"/>
      <c r="C31" s="222"/>
      <c r="D31" s="222"/>
      <c r="E31" s="222"/>
      <c r="F31" s="222"/>
      <c r="G31" s="222"/>
      <c r="H31" s="222"/>
      <c r="I31" s="222"/>
      <c r="J31" s="222"/>
      <c r="K31" s="222"/>
      <c r="L31" s="222"/>
      <c r="M31" s="222"/>
      <c r="N31" s="222"/>
    </row>
    <row r="32" spans="1:48" x14ac:dyDescent="0.3">
      <c r="A32" s="222"/>
      <c r="B32" s="222"/>
      <c r="C32" s="222"/>
      <c r="D32" s="222"/>
      <c r="E32" s="222"/>
      <c r="F32" s="222"/>
      <c r="G32" s="222"/>
      <c r="H32" s="222"/>
      <c r="I32" s="222"/>
      <c r="J32" s="222"/>
      <c r="K32" s="222"/>
      <c r="L32" s="222"/>
      <c r="M32" s="222"/>
      <c r="N32" s="222"/>
    </row>
    <row r="33" spans="1:14" x14ac:dyDescent="0.3">
      <c r="A33" s="222"/>
      <c r="B33" s="222"/>
      <c r="C33" s="222"/>
      <c r="D33" s="222"/>
      <c r="E33" s="222"/>
      <c r="F33" s="222"/>
      <c r="G33" s="222"/>
      <c r="H33" s="222"/>
      <c r="I33" s="222"/>
      <c r="J33" s="222"/>
      <c r="K33" s="222"/>
      <c r="L33" s="222"/>
      <c r="M33" s="222"/>
      <c r="N33" s="222"/>
    </row>
    <row r="34" spans="1:14" x14ac:dyDescent="0.3">
      <c r="A34" s="222"/>
      <c r="B34" s="222"/>
      <c r="C34" s="222"/>
      <c r="D34" s="222"/>
      <c r="E34" s="222"/>
      <c r="F34" s="222"/>
      <c r="G34" s="222"/>
      <c r="H34" s="222"/>
      <c r="I34" s="222"/>
      <c r="J34" s="222"/>
      <c r="K34" s="222"/>
      <c r="L34" s="222"/>
      <c r="M34" s="222"/>
      <c r="N34" s="222"/>
    </row>
    <row r="35" spans="1:14" x14ac:dyDescent="0.3">
      <c r="A35" s="222"/>
      <c r="B35" s="222"/>
      <c r="C35" s="222"/>
      <c r="D35" s="222"/>
      <c r="E35" s="222"/>
      <c r="F35" s="222"/>
      <c r="G35" s="222"/>
      <c r="H35" s="222"/>
      <c r="I35" s="222"/>
      <c r="J35" s="222"/>
      <c r="K35" s="222"/>
      <c r="L35" s="222"/>
      <c r="M35" s="222"/>
      <c r="N35" s="222"/>
    </row>
    <row r="36" spans="1:14" x14ac:dyDescent="0.3">
      <c r="A36" s="222"/>
      <c r="B36" s="222"/>
      <c r="C36" s="222"/>
      <c r="D36" s="222"/>
      <c r="E36" s="222"/>
      <c r="F36" s="222"/>
      <c r="G36" s="222"/>
      <c r="H36" s="222"/>
      <c r="I36" s="222"/>
      <c r="J36" s="222"/>
      <c r="K36" s="222"/>
      <c r="L36" s="222"/>
      <c r="M36" s="222"/>
      <c r="N36" s="222"/>
    </row>
    <row r="38" spans="1:14" ht="14.4" customHeight="1" x14ac:dyDescent="0.3"/>
    <row r="46" spans="1:14" ht="14.4" customHeight="1" x14ac:dyDescent="0.3"/>
    <row r="50" spans="1:14" x14ac:dyDescent="0.3">
      <c r="A50" s="222"/>
      <c r="B50" s="222"/>
      <c r="C50" s="222"/>
      <c r="D50" s="222"/>
      <c r="E50" s="222"/>
      <c r="F50" s="222"/>
      <c r="G50" s="222"/>
      <c r="H50" s="222"/>
      <c r="I50" s="222"/>
      <c r="J50" s="222"/>
      <c r="K50" s="222"/>
      <c r="L50" s="222"/>
      <c r="M50" s="222"/>
      <c r="N50" s="222"/>
    </row>
  </sheetData>
  <mergeCells count="1">
    <mergeCell ref="A1:C1"/>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S92"/>
  <sheetViews>
    <sheetView topLeftCell="A58" workbookViewId="0">
      <selection activeCell="F95" sqref="F95"/>
    </sheetView>
  </sheetViews>
  <sheetFormatPr defaultRowHeight="14.4" x14ac:dyDescent="0.3"/>
  <cols>
    <col min="1" max="1" width="22.44140625" customWidth="1"/>
    <col min="2" max="2" width="15.109375" customWidth="1"/>
    <col min="3" max="3" width="11.44140625" customWidth="1"/>
    <col min="4" max="4" width="64.6640625" customWidth="1"/>
    <col min="5" max="5" width="11.5546875" customWidth="1"/>
  </cols>
  <sheetData>
    <row r="1" spans="1:7" s="161" customFormat="1" ht="19.2" thickTop="1" thickBot="1" x14ac:dyDescent="0.4">
      <c r="A1" s="944" t="s">
        <v>1192</v>
      </c>
      <c r="B1" s="945"/>
      <c r="C1" s="946"/>
    </row>
    <row r="2" spans="1:7" s="161" customFormat="1" ht="16.8" thickTop="1" thickBot="1" x14ac:dyDescent="0.35">
      <c r="A2" s="947" t="s">
        <v>979</v>
      </c>
      <c r="B2" s="948"/>
      <c r="C2" s="948"/>
      <c r="D2" s="948"/>
      <c r="E2" s="948"/>
      <c r="F2" s="948"/>
      <c r="G2" s="949"/>
    </row>
    <row r="3" spans="1:7" s="161" customFormat="1" ht="15" thickTop="1" x14ac:dyDescent="0.3">
      <c r="A3" s="901" t="s">
        <v>1160</v>
      </c>
      <c r="B3" s="902"/>
      <c r="C3" s="902"/>
      <c r="D3" s="902"/>
      <c r="E3" s="902"/>
      <c r="F3" s="902"/>
      <c r="G3" s="903"/>
    </row>
    <row r="4" spans="1:7" x14ac:dyDescent="0.3">
      <c r="A4" s="584" t="s">
        <v>681</v>
      </c>
      <c r="B4" s="586" t="s">
        <v>7</v>
      </c>
      <c r="C4" s="586" t="s">
        <v>1194</v>
      </c>
      <c r="D4" s="586" t="s">
        <v>1193</v>
      </c>
      <c r="E4" s="950" t="s">
        <v>1188</v>
      </c>
      <c r="F4" s="950"/>
      <c r="G4" s="951"/>
    </row>
    <row r="5" spans="1:7" x14ac:dyDescent="0.3">
      <c r="A5" s="584"/>
      <c r="B5" s="586"/>
      <c r="C5" s="586"/>
      <c r="D5" s="586"/>
      <c r="E5" s="235" t="s">
        <v>1189</v>
      </c>
      <c r="F5" s="235" t="s">
        <v>1190</v>
      </c>
      <c r="G5" s="335" t="s">
        <v>1191</v>
      </c>
    </row>
    <row r="6" spans="1:7" x14ac:dyDescent="0.3">
      <c r="A6" s="581" t="s">
        <v>1204</v>
      </c>
      <c r="B6" s="209">
        <v>10020007</v>
      </c>
      <c r="C6" s="208">
        <v>600</v>
      </c>
      <c r="D6" s="208" t="s">
        <v>1195</v>
      </c>
      <c r="E6" s="208">
        <f>Input!AQ5</f>
        <v>327292</v>
      </c>
      <c r="F6" s="208">
        <f>Input!AR5</f>
        <v>362240</v>
      </c>
      <c r="G6" s="72">
        <f>Input!AS5</f>
        <v>428664</v>
      </c>
    </row>
    <row r="7" spans="1:7" x14ac:dyDescent="0.3">
      <c r="A7" s="581"/>
      <c r="B7" s="209">
        <v>10020008</v>
      </c>
      <c r="C7" s="208">
        <v>800</v>
      </c>
      <c r="D7" s="208" t="s">
        <v>1196</v>
      </c>
      <c r="E7" s="208">
        <f>Input!AQ6</f>
        <v>484920</v>
      </c>
      <c r="F7" s="208">
        <f>Input!AR6</f>
        <v>606325</v>
      </c>
      <c r="G7" s="72">
        <f>Input!AS6</f>
        <v>697306</v>
      </c>
    </row>
    <row r="8" spans="1:7" x14ac:dyDescent="0.3">
      <c r="A8" s="581"/>
      <c r="B8" s="169">
        <v>10070001</v>
      </c>
      <c r="C8" s="208">
        <v>500</v>
      </c>
      <c r="D8" s="208" t="s">
        <v>1197</v>
      </c>
      <c r="E8" s="208">
        <f>Input!AQ7</f>
        <v>1610549</v>
      </c>
      <c r="F8" s="208">
        <f>Input!AR7</f>
        <v>2064723</v>
      </c>
      <c r="G8" s="72">
        <f>Input!AS7</f>
        <v>2524621</v>
      </c>
    </row>
    <row r="9" spans="1:7" x14ac:dyDescent="0.3">
      <c r="A9" s="581"/>
      <c r="B9" s="209">
        <v>10070002</v>
      </c>
      <c r="C9" s="208"/>
      <c r="D9" s="208" t="s">
        <v>1198</v>
      </c>
      <c r="E9" s="208">
        <f>Input!AQ8</f>
        <v>0</v>
      </c>
      <c r="F9" s="208">
        <f>Input!AR8</f>
        <v>0</v>
      </c>
      <c r="G9" s="72">
        <f>Input!AS8</f>
        <v>0</v>
      </c>
    </row>
    <row r="10" spans="1:7" x14ac:dyDescent="0.3">
      <c r="A10" s="435" t="s">
        <v>1205</v>
      </c>
      <c r="B10" s="209">
        <v>10070006</v>
      </c>
      <c r="C10" s="208">
        <v>300</v>
      </c>
      <c r="D10" s="208" t="s">
        <v>1199</v>
      </c>
      <c r="E10" s="208">
        <f>Input!AQ9</f>
        <v>338022</v>
      </c>
      <c r="F10" s="208">
        <f>Input!AR9</f>
        <v>420270</v>
      </c>
      <c r="G10" s="72">
        <f>Input!AS9</f>
        <v>498294</v>
      </c>
    </row>
    <row r="11" spans="1:7" x14ac:dyDescent="0.3">
      <c r="A11" s="581" t="s">
        <v>1206</v>
      </c>
      <c r="B11" s="209">
        <v>10080001</v>
      </c>
      <c r="C11" s="208">
        <v>400</v>
      </c>
      <c r="D11" s="208" t="s">
        <v>1200</v>
      </c>
      <c r="E11" s="208">
        <f>Input!AQ10</f>
        <v>0</v>
      </c>
      <c r="F11" s="208">
        <f>Input!AR10</f>
        <v>0</v>
      </c>
      <c r="G11" s="72">
        <f>Input!AS10</f>
        <v>0</v>
      </c>
    </row>
    <row r="12" spans="1:7" x14ac:dyDescent="0.3">
      <c r="A12" s="581"/>
      <c r="B12" s="209">
        <v>10080002</v>
      </c>
      <c r="C12" s="208">
        <v>500</v>
      </c>
      <c r="D12" s="208" t="s">
        <v>1201</v>
      </c>
      <c r="E12" s="208">
        <f>Input!AQ11</f>
        <v>0</v>
      </c>
      <c r="F12" s="208">
        <f>Input!AR11</f>
        <v>0</v>
      </c>
      <c r="G12" s="72">
        <f>Input!AS11</f>
        <v>0</v>
      </c>
    </row>
    <row r="13" spans="1:7" x14ac:dyDescent="0.3">
      <c r="A13" s="581"/>
      <c r="B13" s="209">
        <v>10080003</v>
      </c>
      <c r="C13" s="208">
        <v>580</v>
      </c>
      <c r="D13" s="208" t="s">
        <v>1202</v>
      </c>
      <c r="E13" s="208">
        <f>Input!AQ12</f>
        <v>126384</v>
      </c>
      <c r="F13" s="208">
        <f>Input!AR12</f>
        <v>229330</v>
      </c>
      <c r="G13" s="72">
        <f>Input!AS12</f>
        <v>326104</v>
      </c>
    </row>
    <row r="14" spans="1:7" x14ac:dyDescent="0.3">
      <c r="A14" s="581"/>
      <c r="B14" s="209">
        <v>10080004</v>
      </c>
      <c r="C14" s="208">
        <v>640</v>
      </c>
      <c r="D14" s="208" t="s">
        <v>1203</v>
      </c>
      <c r="E14" s="208">
        <f>Input!AQ13</f>
        <v>17278</v>
      </c>
      <c r="F14" s="208">
        <f>Input!AR13</f>
        <v>15684</v>
      </c>
      <c r="G14" s="72">
        <f>Input!AS13</f>
        <v>15763</v>
      </c>
    </row>
    <row r="15" spans="1:7" x14ac:dyDescent="0.3">
      <c r="A15" s="581"/>
      <c r="B15" s="209">
        <v>10080005</v>
      </c>
      <c r="C15" s="208">
        <v>600</v>
      </c>
      <c r="D15" s="208" t="s">
        <v>1207</v>
      </c>
      <c r="E15" s="208">
        <f>Input!AQ14</f>
        <v>368451</v>
      </c>
      <c r="F15" s="208">
        <f>Input!AR14</f>
        <v>723990</v>
      </c>
      <c r="G15" s="72">
        <f>Input!AS14</f>
        <v>984337</v>
      </c>
    </row>
    <row r="16" spans="1:7" x14ac:dyDescent="0.3">
      <c r="A16" s="581"/>
      <c r="B16" s="209">
        <v>10080006</v>
      </c>
      <c r="C16" s="208">
        <v>800</v>
      </c>
      <c r="D16" s="208" t="s">
        <v>1208</v>
      </c>
      <c r="E16" s="208">
        <f>Input!AQ15</f>
        <v>0</v>
      </c>
      <c r="F16" s="208">
        <f>Input!AR15</f>
        <v>0</v>
      </c>
      <c r="G16" s="72">
        <f>Input!AS15</f>
        <v>0</v>
      </c>
    </row>
    <row r="17" spans="1:19" x14ac:dyDescent="0.3">
      <c r="A17" s="581" t="s">
        <v>1209</v>
      </c>
      <c r="B17" s="209">
        <v>10080007</v>
      </c>
      <c r="C17" s="208">
        <v>900</v>
      </c>
      <c r="D17" s="208" t="s">
        <v>1210</v>
      </c>
      <c r="E17" s="208">
        <f>Input!AQ16</f>
        <v>802761</v>
      </c>
      <c r="F17" s="208">
        <f>Input!AR16</f>
        <v>1172511</v>
      </c>
      <c r="G17" s="72">
        <f>Input!AS16</f>
        <v>1700980</v>
      </c>
    </row>
    <row r="18" spans="1:19" x14ac:dyDescent="0.3">
      <c r="A18" s="581"/>
      <c r="B18" s="209">
        <v>10080008</v>
      </c>
      <c r="C18" s="208">
        <v>800</v>
      </c>
      <c r="D18" s="208" t="s">
        <v>1211</v>
      </c>
      <c r="E18" s="208">
        <f>Input!AQ17</f>
        <v>248963</v>
      </c>
      <c r="F18" s="208">
        <f>Input!AR17</f>
        <v>316886</v>
      </c>
      <c r="G18" s="72">
        <f>Input!AS17</f>
        <v>374819</v>
      </c>
    </row>
    <row r="19" spans="1:19" x14ac:dyDescent="0.3">
      <c r="A19" s="581"/>
      <c r="B19" s="209">
        <v>10080009</v>
      </c>
      <c r="C19" s="208">
        <v>1400</v>
      </c>
      <c r="D19" s="208" t="s">
        <v>1212</v>
      </c>
      <c r="E19" s="208">
        <f>Input!AQ18</f>
        <v>0</v>
      </c>
      <c r="F19" s="208">
        <f>Input!AR18</f>
        <v>0</v>
      </c>
      <c r="G19" s="72">
        <f>Input!AS18</f>
        <v>0</v>
      </c>
    </row>
    <row r="20" spans="1:19" x14ac:dyDescent="0.3">
      <c r="A20" s="581"/>
      <c r="B20" s="209">
        <v>10080010</v>
      </c>
      <c r="C20" s="208">
        <v>1700</v>
      </c>
      <c r="D20" s="208" t="s">
        <v>1213</v>
      </c>
      <c r="E20" s="208">
        <f>Input!AQ19</f>
        <v>902512</v>
      </c>
      <c r="F20" s="208">
        <f>Input!AR19</f>
        <v>1331142</v>
      </c>
      <c r="G20" s="72">
        <f>Input!AS19</f>
        <v>1886436</v>
      </c>
    </row>
    <row r="21" spans="1:19" x14ac:dyDescent="0.3">
      <c r="A21" s="581"/>
      <c r="B21" s="209">
        <v>10080011</v>
      </c>
      <c r="C21" s="208">
        <v>1550</v>
      </c>
      <c r="D21" s="208" t="s">
        <v>1214</v>
      </c>
      <c r="E21" s="208">
        <f>Input!AQ20</f>
        <v>21686</v>
      </c>
      <c r="F21" s="208">
        <f>Input!AR20</f>
        <v>20867</v>
      </c>
      <c r="G21" s="72">
        <f>Input!AS20</f>
        <v>18355</v>
      </c>
    </row>
    <row r="22" spans="1:19" x14ac:dyDescent="0.3">
      <c r="A22" s="581"/>
      <c r="B22" s="209">
        <v>10080012</v>
      </c>
      <c r="C22" s="208">
        <v>2100</v>
      </c>
      <c r="D22" s="208" t="s">
        <v>1215</v>
      </c>
      <c r="E22" s="208">
        <f>Input!AQ21</f>
        <v>324952</v>
      </c>
      <c r="F22" s="208">
        <f>Input!AR21</f>
        <v>476366</v>
      </c>
      <c r="G22" s="72">
        <f>Input!AS21</f>
        <v>571620</v>
      </c>
    </row>
    <row r="23" spans="1:19" x14ac:dyDescent="0.3">
      <c r="A23" s="581"/>
      <c r="B23" s="209">
        <v>10080013</v>
      </c>
      <c r="C23" s="208">
        <v>1900</v>
      </c>
      <c r="D23" s="208" t="s">
        <v>1216</v>
      </c>
      <c r="E23" s="208">
        <f>Input!AQ22</f>
        <v>179299</v>
      </c>
      <c r="F23" s="208">
        <f>Input!AR22</f>
        <v>292339</v>
      </c>
      <c r="G23" s="72">
        <f>Input!AS22</f>
        <v>406277</v>
      </c>
    </row>
    <row r="24" spans="1:19" ht="15" thickBot="1" x14ac:dyDescent="0.35">
      <c r="A24" s="582"/>
      <c r="B24" s="51">
        <v>10080014</v>
      </c>
      <c r="C24" s="74">
        <v>2500</v>
      </c>
      <c r="D24" s="74" t="s">
        <v>1217</v>
      </c>
      <c r="E24" s="74">
        <f>Input!AQ23</f>
        <v>569919</v>
      </c>
      <c r="F24" s="74">
        <f>Input!AR23</f>
        <v>855715</v>
      </c>
      <c r="G24" s="75">
        <f>Input!AS23</f>
        <v>1023558</v>
      </c>
    </row>
    <row r="25" spans="1:19" s="161" customFormat="1" ht="16.8" thickTop="1" thickBot="1" x14ac:dyDescent="0.35">
      <c r="A25" s="955" t="s">
        <v>1144</v>
      </c>
      <c r="B25" s="956"/>
      <c r="C25" s="956"/>
      <c r="D25" s="956"/>
      <c r="E25" s="956"/>
      <c r="F25" s="956"/>
      <c r="G25" s="956"/>
      <c r="H25" s="957"/>
      <c r="I25" s="957"/>
      <c r="J25" s="957"/>
      <c r="K25" s="957"/>
      <c r="L25" s="957"/>
      <c r="M25" s="957"/>
      <c r="N25" s="957"/>
      <c r="O25" s="957"/>
      <c r="P25" s="957"/>
      <c r="Q25" s="957"/>
      <c r="R25" s="957"/>
      <c r="S25" s="958"/>
    </row>
    <row r="26" spans="1:19" s="161" customFormat="1" ht="15" thickTop="1" x14ac:dyDescent="0.3">
      <c r="A26" s="952" t="s">
        <v>1160</v>
      </c>
      <c r="B26" s="953"/>
      <c r="C26" s="953"/>
      <c r="D26" s="953"/>
      <c r="E26" s="953"/>
      <c r="F26" s="953"/>
      <c r="G26" s="954"/>
      <c r="H26" s="962" t="s">
        <v>1161</v>
      </c>
      <c r="I26" s="963"/>
      <c r="J26" s="963"/>
      <c r="K26" s="963"/>
      <c r="L26" s="963"/>
      <c r="M26" s="963"/>
      <c r="N26" s="963"/>
      <c r="O26" s="963"/>
      <c r="P26" s="964"/>
      <c r="Q26" s="884" t="s">
        <v>1162</v>
      </c>
      <c r="R26" s="885"/>
      <c r="S26" s="886"/>
    </row>
    <row r="27" spans="1:19" s="161" customFormat="1" x14ac:dyDescent="0.3">
      <c r="A27" s="601" t="s">
        <v>681</v>
      </c>
      <c r="B27" s="595" t="s">
        <v>7</v>
      </c>
      <c r="C27" s="595" t="s">
        <v>1194</v>
      </c>
      <c r="D27" s="595" t="s">
        <v>1193</v>
      </c>
      <c r="E27" s="939" t="s">
        <v>1188</v>
      </c>
      <c r="F27" s="939"/>
      <c r="G27" s="940"/>
      <c r="H27" s="959" t="s">
        <v>1264</v>
      </c>
      <c r="I27" s="960"/>
      <c r="J27" s="960"/>
      <c r="K27" s="960" t="s">
        <v>1265</v>
      </c>
      <c r="L27" s="960"/>
      <c r="M27" s="960"/>
      <c r="N27" s="960" t="s">
        <v>665</v>
      </c>
      <c r="O27" s="960"/>
      <c r="P27" s="961"/>
      <c r="Q27" s="959" t="s">
        <v>1267</v>
      </c>
      <c r="R27" s="960"/>
      <c r="S27" s="961"/>
    </row>
    <row r="28" spans="1:19" s="161" customFormat="1" x14ac:dyDescent="0.3">
      <c r="A28" s="601"/>
      <c r="B28" s="595"/>
      <c r="C28" s="595"/>
      <c r="D28" s="595"/>
      <c r="E28" s="457" t="s">
        <v>1189</v>
      </c>
      <c r="F28" s="457" t="s">
        <v>1190</v>
      </c>
      <c r="G28" s="458" t="s">
        <v>1191</v>
      </c>
      <c r="H28" s="447" t="s">
        <v>1189</v>
      </c>
      <c r="I28" s="444" t="s">
        <v>1266</v>
      </c>
      <c r="J28" s="444" t="s">
        <v>1191</v>
      </c>
      <c r="K28" s="444" t="s">
        <v>1189</v>
      </c>
      <c r="L28" s="444" t="s">
        <v>1266</v>
      </c>
      <c r="M28" s="444" t="s">
        <v>1191</v>
      </c>
      <c r="N28" s="444" t="s">
        <v>1189</v>
      </c>
      <c r="O28" s="444" t="s">
        <v>1266</v>
      </c>
      <c r="P28" s="446" t="s">
        <v>1191</v>
      </c>
      <c r="Q28" s="447" t="s">
        <v>1189</v>
      </c>
      <c r="R28" s="444" t="s">
        <v>1266</v>
      </c>
      <c r="S28" s="446" t="s">
        <v>1191</v>
      </c>
    </row>
    <row r="29" spans="1:19" x14ac:dyDescent="0.3">
      <c r="A29" s="581" t="s">
        <v>683</v>
      </c>
      <c r="B29" s="209">
        <v>17040101</v>
      </c>
      <c r="C29" s="208">
        <v>11</v>
      </c>
      <c r="D29" s="208" t="s">
        <v>1260</v>
      </c>
      <c r="E29" s="208">
        <f>Input!AQ27</f>
        <v>1006976</v>
      </c>
      <c r="F29" s="208">
        <f>Input!AR27</f>
        <v>1749710</v>
      </c>
      <c r="G29" s="208">
        <f>Input!AS27</f>
        <v>2582509</v>
      </c>
      <c r="H29" s="57">
        <v>2815967</v>
      </c>
      <c r="I29" s="208">
        <v>4407501</v>
      </c>
      <c r="J29" s="208">
        <v>6081299</v>
      </c>
      <c r="K29" s="208">
        <v>89866</v>
      </c>
      <c r="L29" s="208">
        <v>154542</v>
      </c>
      <c r="M29" s="208">
        <v>221241</v>
      </c>
      <c r="N29" s="208">
        <f>K29/H29</f>
        <v>3.1913016026111102E-2</v>
      </c>
      <c r="O29" s="208">
        <f>L29/I29</f>
        <v>3.506340667875061E-2</v>
      </c>
      <c r="P29" s="72">
        <f>M29/J29</f>
        <v>3.6380549616126426E-2</v>
      </c>
      <c r="Q29" s="57">
        <f>E29*N29</f>
        <v>32135.641225909254</v>
      </c>
      <c r="R29" s="208">
        <f>O29*F29</f>
        <v>61350.793299876728</v>
      </c>
      <c r="S29" s="72">
        <f>P29*G29</f>
        <v>93953.096808593036</v>
      </c>
    </row>
    <row r="30" spans="1:19" x14ac:dyDescent="0.3">
      <c r="A30" s="581"/>
      <c r="B30" s="209">
        <v>17040102</v>
      </c>
      <c r="C30" s="208">
        <v>12</v>
      </c>
      <c r="D30" s="208" t="s">
        <v>1261</v>
      </c>
      <c r="E30" s="208">
        <f>Input!AQ28</f>
        <v>223059</v>
      </c>
      <c r="F30" s="208">
        <f>Input!AR28</f>
        <v>337525</v>
      </c>
      <c r="G30" s="208">
        <f>Input!AS28</f>
        <v>465532</v>
      </c>
      <c r="H30" s="57">
        <v>2815967</v>
      </c>
      <c r="I30" s="208">
        <v>4407501</v>
      </c>
      <c r="J30" s="208">
        <v>6081299</v>
      </c>
      <c r="K30" s="208">
        <v>89866</v>
      </c>
      <c r="L30" s="208">
        <v>154542</v>
      </c>
      <c r="M30" s="208">
        <v>221241</v>
      </c>
      <c r="N30" s="208">
        <f t="shared" ref="N30:N36" si="0">K30/H30</f>
        <v>3.1913016026111102E-2</v>
      </c>
      <c r="O30" s="208">
        <f t="shared" ref="O30:O36" si="1">L30/I30</f>
        <v>3.506340667875061E-2</v>
      </c>
      <c r="P30" s="72">
        <f t="shared" ref="P30:P36" si="2">M30/J30</f>
        <v>3.6380549616126426E-2</v>
      </c>
      <c r="Q30" s="57">
        <f t="shared" ref="Q30:Q36" si="3">E30*N30</f>
        <v>7118.4854417683164</v>
      </c>
      <c r="R30" s="208">
        <f t="shared" ref="R30:R36" si="4">O30*F30</f>
        <v>11834.7763392453</v>
      </c>
      <c r="S30" s="72">
        <f t="shared" ref="S30:S36" si="5">P30*G30</f>
        <v>16936.310023894566</v>
      </c>
    </row>
    <row r="31" spans="1:19" x14ac:dyDescent="0.3">
      <c r="A31" s="581"/>
      <c r="B31" s="209">
        <v>17040103</v>
      </c>
      <c r="C31" s="208">
        <v>30</v>
      </c>
      <c r="D31" s="208" t="s">
        <v>1262</v>
      </c>
      <c r="E31" s="208">
        <f>Input!AQ29</f>
        <v>1768960</v>
      </c>
      <c r="F31" s="208">
        <f>Input!AR29</f>
        <v>2887630</v>
      </c>
      <c r="G31" s="208">
        <f>Input!AS29</f>
        <v>4158807</v>
      </c>
      <c r="H31" s="57">
        <v>2815967</v>
      </c>
      <c r="I31" s="208">
        <v>4407501</v>
      </c>
      <c r="J31" s="208">
        <v>6081299</v>
      </c>
      <c r="K31" s="208">
        <v>89866</v>
      </c>
      <c r="L31" s="208">
        <v>154542</v>
      </c>
      <c r="M31" s="208">
        <v>221241</v>
      </c>
      <c r="N31" s="208">
        <f t="shared" si="0"/>
        <v>3.1913016026111102E-2</v>
      </c>
      <c r="O31" s="208">
        <f t="shared" si="1"/>
        <v>3.506340667875061E-2</v>
      </c>
      <c r="P31" s="72">
        <f t="shared" si="2"/>
        <v>3.6380549616126426E-2</v>
      </c>
      <c r="Q31" s="57">
        <f t="shared" si="3"/>
        <v>56452.848829549497</v>
      </c>
      <c r="R31" s="208">
        <f t="shared" si="4"/>
        <v>101250.14502776062</v>
      </c>
      <c r="S31" s="72">
        <f t="shared" si="5"/>
        <v>151299.68440739388</v>
      </c>
    </row>
    <row r="32" spans="1:19" x14ac:dyDescent="0.3">
      <c r="A32" s="436"/>
      <c r="B32" s="209">
        <v>17040104</v>
      </c>
      <c r="C32" s="208"/>
      <c r="D32" s="208" t="s">
        <v>1198</v>
      </c>
      <c r="E32" s="208">
        <f>Input!AQ30</f>
        <v>0</v>
      </c>
      <c r="F32" s="208">
        <f>Input!AR30</f>
        <v>0</v>
      </c>
      <c r="G32" s="208">
        <f>Input!AS30</f>
        <v>0</v>
      </c>
      <c r="H32" s="57">
        <v>2815967</v>
      </c>
      <c r="I32" s="208">
        <v>4407501</v>
      </c>
      <c r="J32" s="208">
        <v>6081299</v>
      </c>
      <c r="K32" s="208">
        <v>89866</v>
      </c>
      <c r="L32" s="208">
        <v>154542</v>
      </c>
      <c r="M32" s="208">
        <v>221241</v>
      </c>
      <c r="N32" s="208">
        <f t="shared" si="0"/>
        <v>3.1913016026111102E-2</v>
      </c>
      <c r="O32" s="208">
        <f t="shared" si="1"/>
        <v>3.506340667875061E-2</v>
      </c>
      <c r="P32" s="72">
        <f t="shared" si="2"/>
        <v>3.6380549616126426E-2</v>
      </c>
      <c r="Q32" s="57">
        <f t="shared" si="3"/>
        <v>0</v>
      </c>
      <c r="R32" s="208">
        <f t="shared" si="4"/>
        <v>0</v>
      </c>
      <c r="S32" s="72">
        <f t="shared" si="5"/>
        <v>0</v>
      </c>
    </row>
    <row r="33" spans="1:19" x14ac:dyDescent="0.3">
      <c r="A33" s="435" t="s">
        <v>682</v>
      </c>
      <c r="B33" s="209">
        <v>17040105</v>
      </c>
      <c r="C33" s="208">
        <v>25</v>
      </c>
      <c r="D33" s="208" t="s">
        <v>1263</v>
      </c>
      <c r="E33" s="208">
        <f>Input!AQ31</f>
        <v>216249</v>
      </c>
      <c r="F33" s="208">
        <f>Input!AR31</f>
        <v>458153</v>
      </c>
      <c r="G33" s="208">
        <f>Input!AS31</f>
        <v>694494</v>
      </c>
      <c r="H33" s="57">
        <v>2815967</v>
      </c>
      <c r="I33" s="208">
        <v>4407501</v>
      </c>
      <c r="J33" s="208">
        <v>6081299</v>
      </c>
      <c r="K33" s="208">
        <v>89866</v>
      </c>
      <c r="L33" s="208">
        <v>154542</v>
      </c>
      <c r="M33" s="208">
        <v>221241</v>
      </c>
      <c r="N33" s="208">
        <f t="shared" si="0"/>
        <v>3.1913016026111102E-2</v>
      </c>
      <c r="O33" s="208">
        <f t="shared" si="1"/>
        <v>3.506340667875061E-2</v>
      </c>
      <c r="P33" s="72">
        <f t="shared" si="2"/>
        <v>3.6380549616126426E-2</v>
      </c>
      <c r="Q33" s="57">
        <f t="shared" si="3"/>
        <v>6901.1578026304996</v>
      </c>
      <c r="R33" s="208">
        <f t="shared" si="4"/>
        <v>16064.404960089629</v>
      </c>
      <c r="S33" s="72">
        <f t="shared" si="5"/>
        <v>25266.073425102106</v>
      </c>
    </row>
    <row r="34" spans="1:19" x14ac:dyDescent="0.3">
      <c r="A34" s="436"/>
      <c r="B34" s="209">
        <v>17040202</v>
      </c>
      <c r="C34" s="208"/>
      <c r="D34" s="208" t="s">
        <v>1198</v>
      </c>
      <c r="E34" s="208">
        <f>Input!AQ32</f>
        <v>0</v>
      </c>
      <c r="F34" s="208">
        <f>Input!AR32</f>
        <v>0</v>
      </c>
      <c r="G34" s="208">
        <f>Input!AS32</f>
        <v>0</v>
      </c>
      <c r="H34" s="57">
        <v>2815967</v>
      </c>
      <c r="I34" s="208">
        <v>4407501</v>
      </c>
      <c r="J34" s="208">
        <v>6081299</v>
      </c>
      <c r="K34" s="208">
        <v>89866</v>
      </c>
      <c r="L34" s="208">
        <v>154542</v>
      </c>
      <c r="M34" s="208">
        <v>221241</v>
      </c>
      <c r="N34" s="208">
        <f t="shared" si="0"/>
        <v>3.1913016026111102E-2</v>
      </c>
      <c r="O34" s="208">
        <f t="shared" si="1"/>
        <v>3.506340667875061E-2</v>
      </c>
      <c r="P34" s="72">
        <f t="shared" si="2"/>
        <v>3.6380549616126426E-2</v>
      </c>
      <c r="Q34" s="57">
        <f t="shared" si="3"/>
        <v>0</v>
      </c>
      <c r="R34" s="208">
        <f t="shared" si="4"/>
        <v>0</v>
      </c>
      <c r="S34" s="72">
        <f t="shared" si="5"/>
        <v>0</v>
      </c>
    </row>
    <row r="35" spans="1:19" x14ac:dyDescent="0.3">
      <c r="A35" s="436"/>
      <c r="B35" s="209">
        <v>17040203</v>
      </c>
      <c r="C35" s="208"/>
      <c r="D35" s="208" t="s">
        <v>1198</v>
      </c>
      <c r="E35" s="208">
        <f>Input!AQ33</f>
        <v>0</v>
      </c>
      <c r="F35" s="208">
        <f>Input!AR33</f>
        <v>0</v>
      </c>
      <c r="G35" s="208">
        <f>Input!AS33</f>
        <v>0</v>
      </c>
      <c r="H35" s="57">
        <v>2815967</v>
      </c>
      <c r="I35" s="208">
        <v>4407501</v>
      </c>
      <c r="J35" s="208">
        <v>6081299</v>
      </c>
      <c r="K35" s="208">
        <v>89866</v>
      </c>
      <c r="L35" s="208">
        <v>154542</v>
      </c>
      <c r="M35" s="208">
        <v>221241</v>
      </c>
      <c r="N35" s="208">
        <f t="shared" si="0"/>
        <v>3.1913016026111102E-2</v>
      </c>
      <c r="O35" s="208">
        <f t="shared" si="1"/>
        <v>3.506340667875061E-2</v>
      </c>
      <c r="P35" s="72">
        <f t="shared" si="2"/>
        <v>3.6380549616126426E-2</v>
      </c>
      <c r="Q35" s="57">
        <f t="shared" si="3"/>
        <v>0</v>
      </c>
      <c r="R35" s="208">
        <f t="shared" si="4"/>
        <v>0</v>
      </c>
      <c r="S35" s="72">
        <f t="shared" si="5"/>
        <v>0</v>
      </c>
    </row>
    <row r="36" spans="1:19" ht="15" thickBot="1" x14ac:dyDescent="0.35">
      <c r="A36" s="449"/>
      <c r="B36" s="210">
        <v>17040204</v>
      </c>
      <c r="C36" s="211"/>
      <c r="D36" s="211" t="s">
        <v>1198</v>
      </c>
      <c r="E36" s="208">
        <f>Input!AQ34</f>
        <v>0</v>
      </c>
      <c r="F36" s="208">
        <f>Input!AR34</f>
        <v>0</v>
      </c>
      <c r="G36" s="208">
        <f>Input!AS34</f>
        <v>0</v>
      </c>
      <c r="H36" s="65">
        <v>2815967</v>
      </c>
      <c r="I36" s="211">
        <v>4407501</v>
      </c>
      <c r="J36" s="211">
        <v>6081299</v>
      </c>
      <c r="K36" s="211">
        <v>89866</v>
      </c>
      <c r="L36" s="211">
        <v>154542</v>
      </c>
      <c r="M36" s="211">
        <v>221241</v>
      </c>
      <c r="N36" s="211">
        <f t="shared" si="0"/>
        <v>3.1913016026111102E-2</v>
      </c>
      <c r="O36" s="211">
        <f t="shared" si="1"/>
        <v>3.506340667875061E-2</v>
      </c>
      <c r="P36" s="139">
        <f t="shared" si="2"/>
        <v>3.6380549616126426E-2</v>
      </c>
      <c r="Q36" s="65">
        <f t="shared" si="3"/>
        <v>0</v>
      </c>
      <c r="R36" s="211">
        <f t="shared" si="4"/>
        <v>0</v>
      </c>
      <c r="S36" s="139">
        <f t="shared" si="5"/>
        <v>0</v>
      </c>
    </row>
    <row r="37" spans="1:19" ht="16.8" thickTop="1" thickBot="1" x14ac:dyDescent="0.35">
      <c r="A37" s="965" t="s">
        <v>1145</v>
      </c>
      <c r="B37" s="966"/>
      <c r="C37" s="966"/>
      <c r="D37" s="966"/>
      <c r="E37" s="966"/>
      <c r="F37" s="966"/>
      <c r="G37" s="966"/>
      <c r="H37" s="966"/>
      <c r="I37" s="966"/>
      <c r="J37" s="966"/>
      <c r="K37" s="966"/>
      <c r="L37" s="966"/>
      <c r="M37" s="966"/>
      <c r="N37" s="966"/>
      <c r="O37" s="966"/>
      <c r="P37" s="966"/>
      <c r="Q37" s="966"/>
      <c r="R37" s="966"/>
      <c r="S37" s="967"/>
    </row>
    <row r="38" spans="1:19" s="448" customFormat="1" ht="15" thickTop="1" x14ac:dyDescent="0.3">
      <c r="A38" s="936" t="s">
        <v>1160</v>
      </c>
      <c r="B38" s="937"/>
      <c r="C38" s="937"/>
      <c r="D38" s="937"/>
      <c r="E38" s="937"/>
      <c r="F38" s="937"/>
      <c r="G38" s="938"/>
      <c r="H38" s="968" t="s">
        <v>1161</v>
      </c>
      <c r="I38" s="937"/>
      <c r="J38" s="937"/>
      <c r="K38" s="937"/>
      <c r="L38" s="937"/>
      <c r="M38" s="937"/>
      <c r="N38" s="937"/>
      <c r="O38" s="937"/>
      <c r="P38" s="938"/>
      <c r="Q38" s="936" t="s">
        <v>1162</v>
      </c>
      <c r="R38" s="937"/>
      <c r="S38" s="938"/>
    </row>
    <row r="39" spans="1:19" s="448" customFormat="1" x14ac:dyDescent="0.3">
      <c r="A39" s="601" t="s">
        <v>681</v>
      </c>
      <c r="B39" s="595" t="s">
        <v>7</v>
      </c>
      <c r="C39" s="595" t="s">
        <v>1194</v>
      </c>
      <c r="D39" s="595" t="s">
        <v>1193</v>
      </c>
      <c r="E39" s="939" t="s">
        <v>1188</v>
      </c>
      <c r="F39" s="939"/>
      <c r="G39" s="940"/>
      <c r="H39" s="969" t="s">
        <v>1264</v>
      </c>
      <c r="I39" s="960"/>
      <c r="J39" s="960"/>
      <c r="K39" s="960" t="s">
        <v>1265</v>
      </c>
      <c r="L39" s="960"/>
      <c r="M39" s="960"/>
      <c r="N39" s="960" t="s">
        <v>665</v>
      </c>
      <c r="O39" s="960"/>
      <c r="P39" s="961"/>
      <c r="Q39" s="959" t="s">
        <v>1267</v>
      </c>
      <c r="R39" s="960"/>
      <c r="S39" s="961"/>
    </row>
    <row r="40" spans="1:19" s="448" customFormat="1" x14ac:dyDescent="0.3">
      <c r="A40" s="601"/>
      <c r="B40" s="595"/>
      <c r="C40" s="595"/>
      <c r="D40" s="595"/>
      <c r="E40" s="457" t="s">
        <v>1189</v>
      </c>
      <c r="F40" s="457" t="s">
        <v>1190</v>
      </c>
      <c r="G40" s="458" t="s">
        <v>1191</v>
      </c>
      <c r="H40" s="445" t="s">
        <v>1189</v>
      </c>
      <c r="I40" s="444" t="s">
        <v>1266</v>
      </c>
      <c r="J40" s="444" t="s">
        <v>1191</v>
      </c>
      <c r="K40" s="444" t="s">
        <v>1189</v>
      </c>
      <c r="L40" s="444" t="s">
        <v>1266</v>
      </c>
      <c r="M40" s="444" t="s">
        <v>1191</v>
      </c>
      <c r="N40" s="444" t="s">
        <v>1189</v>
      </c>
      <c r="O40" s="444" t="s">
        <v>1266</v>
      </c>
      <c r="P40" s="446" t="s">
        <v>1191</v>
      </c>
      <c r="Q40" s="447" t="s">
        <v>1189</v>
      </c>
      <c r="R40" s="444" t="s">
        <v>1266</v>
      </c>
      <c r="S40" s="446" t="s">
        <v>1191</v>
      </c>
    </row>
    <row r="41" spans="1:19" x14ac:dyDescent="0.3">
      <c r="A41" s="438" t="s">
        <v>1219</v>
      </c>
      <c r="B41" s="209">
        <v>10080016</v>
      </c>
      <c r="C41" s="208">
        <v>4</v>
      </c>
      <c r="D41" s="208" t="s">
        <v>1224</v>
      </c>
      <c r="E41" s="208">
        <f>Input!AQ38</f>
        <v>702</v>
      </c>
      <c r="F41" s="208">
        <f>Input!AR38</f>
        <v>1313</v>
      </c>
      <c r="G41" s="72">
        <f>Input!AS38</f>
        <v>2268</v>
      </c>
      <c r="H41" s="270"/>
      <c r="I41" s="208"/>
      <c r="J41" s="208"/>
      <c r="K41" s="208"/>
      <c r="L41" s="208"/>
      <c r="M41" s="208"/>
      <c r="N41" s="208"/>
      <c r="O41" s="208"/>
      <c r="P41" s="72"/>
      <c r="Q41" s="57">
        <f>E41</f>
        <v>702</v>
      </c>
      <c r="R41" s="208">
        <f t="shared" ref="R41:S41" si="6">F41</f>
        <v>1313</v>
      </c>
      <c r="S41" s="72">
        <f t="shared" si="6"/>
        <v>2268</v>
      </c>
    </row>
    <row r="42" spans="1:19" x14ac:dyDescent="0.3">
      <c r="A42" s="438" t="s">
        <v>1220</v>
      </c>
      <c r="B42" s="209">
        <v>10090101</v>
      </c>
      <c r="C42" s="208">
        <v>19</v>
      </c>
      <c r="D42" s="208" t="s">
        <v>1225</v>
      </c>
      <c r="E42" s="208">
        <f>Input!AQ39</f>
        <v>217843</v>
      </c>
      <c r="F42" s="208">
        <f>Input!AR39</f>
        <v>326123</v>
      </c>
      <c r="G42" s="72">
        <f>Input!AS39</f>
        <v>473035</v>
      </c>
      <c r="H42" s="270">
        <v>218000</v>
      </c>
      <c r="I42" s="208">
        <v>326000</v>
      </c>
      <c r="J42" s="208">
        <v>473000</v>
      </c>
      <c r="K42" s="208">
        <v>40000</v>
      </c>
      <c r="L42" s="208">
        <v>90000</v>
      </c>
      <c r="M42" s="208">
        <v>163000</v>
      </c>
      <c r="N42" s="208">
        <f>K42/H42</f>
        <v>0.1834862385321101</v>
      </c>
      <c r="O42" s="208">
        <f>L42/I42</f>
        <v>0.27607361963190186</v>
      </c>
      <c r="P42" s="72">
        <f>M42/J42</f>
        <v>0.34460887949260044</v>
      </c>
      <c r="Q42" s="57">
        <f>N42*E42</f>
        <v>39971.192660550463</v>
      </c>
      <c r="R42" s="208">
        <f t="shared" ref="R42:S42" si="7">O42*F42</f>
        <v>90033.957055214734</v>
      </c>
      <c r="S42" s="72">
        <f t="shared" si="7"/>
        <v>163012.06131078224</v>
      </c>
    </row>
    <row r="43" spans="1:19" x14ac:dyDescent="0.3">
      <c r="A43" s="581" t="s">
        <v>1223</v>
      </c>
      <c r="B43" s="209">
        <v>10090201</v>
      </c>
      <c r="C43" s="208">
        <v>9</v>
      </c>
      <c r="D43" s="208" t="s">
        <v>1229</v>
      </c>
      <c r="E43" s="208">
        <f>Input!AQ40</f>
        <v>46258</v>
      </c>
      <c r="F43" s="208">
        <f>Input!AR40</f>
        <v>71587</v>
      </c>
      <c r="G43" s="72">
        <f>Input!AS40</f>
        <v>86718</v>
      </c>
      <c r="H43" s="270">
        <v>194000</v>
      </c>
      <c r="I43" s="208">
        <v>324000</v>
      </c>
      <c r="J43" s="208">
        <v>547000</v>
      </c>
      <c r="K43" s="208">
        <v>74300</v>
      </c>
      <c r="L43" s="208">
        <v>131100</v>
      </c>
      <c r="M43" s="208">
        <v>211500</v>
      </c>
      <c r="N43" s="208">
        <f t="shared" ref="N43:N46" si="8">K43/H43</f>
        <v>0.38298969072164951</v>
      </c>
      <c r="O43" s="208">
        <f t="shared" ref="O43:O46" si="9">L43/I43</f>
        <v>0.40462962962962962</v>
      </c>
      <c r="P43" s="72">
        <f t="shared" ref="P43:P46" si="10">M43/J43</f>
        <v>0.38665447897623401</v>
      </c>
      <c r="Q43" s="57">
        <f t="shared" ref="Q43:Q46" si="11">N43*E43</f>
        <v>17716.337113402064</v>
      </c>
      <c r="R43" s="208">
        <f t="shared" ref="R43:R46" si="12">O43*F43</f>
        <v>28966.221296296295</v>
      </c>
      <c r="S43" s="72">
        <f t="shared" ref="S43:S46" si="13">P43*G43</f>
        <v>33529.903107861057</v>
      </c>
    </row>
    <row r="44" spans="1:19" x14ac:dyDescent="0.3">
      <c r="A44" s="581"/>
      <c r="B44" s="209">
        <v>10090202</v>
      </c>
      <c r="C44" s="208">
        <v>19</v>
      </c>
      <c r="D44" s="208" t="s">
        <v>1230</v>
      </c>
      <c r="E44" s="208">
        <f>Input!AQ41</f>
        <v>110973</v>
      </c>
      <c r="F44" s="208">
        <f>Input!AR41</f>
        <v>195018</v>
      </c>
      <c r="G44" s="72">
        <f>Input!AS41</f>
        <v>328489</v>
      </c>
      <c r="H44" s="270">
        <v>194000</v>
      </c>
      <c r="I44" s="208">
        <v>324000</v>
      </c>
      <c r="J44" s="208">
        <v>547000</v>
      </c>
      <c r="K44" s="208">
        <v>74300</v>
      </c>
      <c r="L44" s="208">
        <v>131100</v>
      </c>
      <c r="M44" s="208">
        <v>211500</v>
      </c>
      <c r="N44" s="208">
        <f t="shared" si="8"/>
        <v>0.38298969072164951</v>
      </c>
      <c r="O44" s="208">
        <f t="shared" si="9"/>
        <v>0.40462962962962962</v>
      </c>
      <c r="P44" s="72">
        <f t="shared" si="10"/>
        <v>0.38665447897623401</v>
      </c>
      <c r="Q44" s="57">
        <f t="shared" si="11"/>
        <v>42501.514948453609</v>
      </c>
      <c r="R44" s="208">
        <f t="shared" si="12"/>
        <v>78910.061111111107</v>
      </c>
      <c r="S44" s="72">
        <f t="shared" si="13"/>
        <v>127011.74314442414</v>
      </c>
    </row>
    <row r="45" spans="1:19" x14ac:dyDescent="0.3">
      <c r="A45" s="581"/>
      <c r="B45" s="209">
        <v>10090203</v>
      </c>
      <c r="C45" s="208">
        <v>13</v>
      </c>
      <c r="D45" s="208" t="s">
        <v>921</v>
      </c>
      <c r="E45" s="208">
        <f>Input!AQ42</f>
        <v>13026</v>
      </c>
      <c r="F45" s="208">
        <f>Input!AR42</f>
        <v>26720</v>
      </c>
      <c r="G45" s="72">
        <f>Input!AS42</f>
        <v>44827</v>
      </c>
      <c r="H45" s="270">
        <v>194000</v>
      </c>
      <c r="I45" s="208">
        <v>324000</v>
      </c>
      <c r="J45" s="208">
        <v>547000</v>
      </c>
      <c r="K45" s="208">
        <v>74300</v>
      </c>
      <c r="L45" s="208">
        <v>131100</v>
      </c>
      <c r="M45" s="208">
        <v>211500</v>
      </c>
      <c r="N45" s="208">
        <f t="shared" si="8"/>
        <v>0.38298969072164951</v>
      </c>
      <c r="O45" s="208">
        <f t="shared" si="9"/>
        <v>0.40462962962962962</v>
      </c>
      <c r="P45" s="72">
        <f t="shared" si="10"/>
        <v>0.38665447897623401</v>
      </c>
      <c r="Q45" s="57">
        <f t="shared" si="11"/>
        <v>4988.8237113402065</v>
      </c>
      <c r="R45" s="208">
        <f t="shared" si="12"/>
        <v>10811.703703703703</v>
      </c>
      <c r="S45" s="72">
        <f t="shared" si="13"/>
        <v>17332.560329067641</v>
      </c>
    </row>
    <row r="46" spans="1:19" ht="15" thickBot="1" x14ac:dyDescent="0.35">
      <c r="A46" s="581"/>
      <c r="B46" s="209">
        <v>10090204</v>
      </c>
      <c r="C46" s="208">
        <v>15</v>
      </c>
      <c r="D46" s="208" t="s">
        <v>1231</v>
      </c>
      <c r="E46" s="208">
        <f>Input!AQ43</f>
        <v>22035</v>
      </c>
      <c r="F46" s="208">
        <f>Input!AR43</f>
        <v>33722</v>
      </c>
      <c r="G46" s="72">
        <f>Input!AS43</f>
        <v>49377</v>
      </c>
      <c r="H46" s="274">
        <v>194000</v>
      </c>
      <c r="I46" s="74">
        <v>324000</v>
      </c>
      <c r="J46" s="74">
        <v>547000</v>
      </c>
      <c r="K46" s="74">
        <v>74300</v>
      </c>
      <c r="L46" s="74">
        <v>131100</v>
      </c>
      <c r="M46" s="74">
        <v>211500</v>
      </c>
      <c r="N46" s="74">
        <f t="shared" si="8"/>
        <v>0.38298969072164951</v>
      </c>
      <c r="O46" s="74">
        <f t="shared" si="9"/>
        <v>0.40462962962962962</v>
      </c>
      <c r="P46" s="75">
        <f t="shared" si="10"/>
        <v>0.38665447897623401</v>
      </c>
      <c r="Q46" s="57">
        <f t="shared" si="11"/>
        <v>8439.1778350515469</v>
      </c>
      <c r="R46" s="208">
        <f t="shared" si="12"/>
        <v>13644.92037037037</v>
      </c>
      <c r="S46" s="72">
        <f t="shared" si="13"/>
        <v>19091.838208409506</v>
      </c>
    </row>
    <row r="47" spans="1:19" ht="15" thickTop="1" x14ac:dyDescent="0.3">
      <c r="A47" s="438" t="s">
        <v>1222</v>
      </c>
      <c r="B47" s="209">
        <v>10090205</v>
      </c>
      <c r="C47" s="208">
        <v>11</v>
      </c>
      <c r="D47" s="208" t="s">
        <v>1228</v>
      </c>
      <c r="E47" s="208">
        <f>Input!AQ44</f>
        <v>15520</v>
      </c>
      <c r="F47" s="208">
        <f>Input!AR44</f>
        <v>30610</v>
      </c>
      <c r="G47" s="72">
        <f>Input!AS44</f>
        <v>61498</v>
      </c>
      <c r="Q47" s="57">
        <f>E47</f>
        <v>15520</v>
      </c>
      <c r="R47" s="208">
        <f t="shared" ref="R47:S47" si="14">F47</f>
        <v>30610</v>
      </c>
      <c r="S47" s="72">
        <f t="shared" si="14"/>
        <v>61498</v>
      </c>
    </row>
    <row r="48" spans="1:19" x14ac:dyDescent="0.3">
      <c r="A48" s="581" t="s">
        <v>1221</v>
      </c>
      <c r="B48" s="209">
        <v>10090206</v>
      </c>
      <c r="C48" s="208">
        <v>27</v>
      </c>
      <c r="D48" s="208" t="s">
        <v>1226</v>
      </c>
      <c r="E48" s="208">
        <f>Input!AQ45</f>
        <v>80118</v>
      </c>
      <c r="F48" s="208">
        <f>Input!AR45</f>
        <v>123932</v>
      </c>
      <c r="G48" s="72">
        <f>Input!AS45</f>
        <v>212547</v>
      </c>
      <c r="Q48" s="57">
        <v>0</v>
      </c>
      <c r="R48" s="208">
        <v>0</v>
      </c>
      <c r="S48" s="72">
        <v>0</v>
      </c>
    </row>
    <row r="49" spans="1:19" x14ac:dyDescent="0.3">
      <c r="A49" s="581"/>
      <c r="B49" s="209">
        <v>10090207</v>
      </c>
      <c r="C49" s="208">
        <v>29</v>
      </c>
      <c r="D49" s="208" t="s">
        <v>1227</v>
      </c>
      <c r="E49" s="208">
        <f>Input!AQ46</f>
        <v>193770</v>
      </c>
      <c r="F49" s="208">
        <f>Input!AR46</f>
        <v>324023</v>
      </c>
      <c r="G49" s="72">
        <f>Input!AS46</f>
        <v>546537</v>
      </c>
      <c r="Q49" s="57">
        <f>E49</f>
        <v>193770</v>
      </c>
      <c r="R49" s="208">
        <f t="shared" ref="R49:S49" si="15">F49</f>
        <v>324023</v>
      </c>
      <c r="S49" s="72">
        <f t="shared" si="15"/>
        <v>546537</v>
      </c>
    </row>
    <row r="50" spans="1:19" ht="15" thickBot="1" x14ac:dyDescent="0.35">
      <c r="A50" s="439" t="s">
        <v>923</v>
      </c>
      <c r="B50" s="51">
        <v>10090208</v>
      </c>
      <c r="C50" s="74">
        <v>3</v>
      </c>
      <c r="D50" s="74" t="s">
        <v>1232</v>
      </c>
      <c r="E50" s="74">
        <f>Input!AQ47</f>
        <v>2737</v>
      </c>
      <c r="F50" s="74">
        <f>Input!AR47</f>
        <v>11974</v>
      </c>
      <c r="G50" s="75">
        <f>Input!AS47</f>
        <v>47838</v>
      </c>
      <c r="Q50" s="73">
        <v>0</v>
      </c>
      <c r="R50" s="74">
        <v>0</v>
      </c>
      <c r="S50" s="75">
        <v>0</v>
      </c>
    </row>
    <row r="51" spans="1:19" ht="16.8" thickTop="1" thickBot="1" x14ac:dyDescent="0.35">
      <c r="A51" s="933" t="s">
        <v>1146</v>
      </c>
      <c r="B51" s="934"/>
      <c r="C51" s="934"/>
      <c r="D51" s="934"/>
      <c r="E51" s="934"/>
      <c r="F51" s="934"/>
      <c r="G51" s="935"/>
    </row>
    <row r="52" spans="1:19" ht="15.6" thickTop="1" thickBot="1" x14ac:dyDescent="0.35">
      <c r="A52" s="931" t="s">
        <v>1218</v>
      </c>
      <c r="B52" s="932"/>
      <c r="C52" s="932"/>
      <c r="D52" s="932"/>
      <c r="E52" s="450"/>
      <c r="F52" s="450"/>
      <c r="G52" s="451"/>
      <c r="H52" s="433"/>
    </row>
    <row r="53" spans="1:19" ht="16.8" thickTop="1" thickBot="1" x14ac:dyDescent="0.35">
      <c r="A53" s="928" t="s">
        <v>1233</v>
      </c>
      <c r="B53" s="929"/>
      <c r="C53" s="929"/>
      <c r="D53" s="929"/>
      <c r="E53" s="929"/>
      <c r="F53" s="929"/>
      <c r="G53" s="930"/>
    </row>
    <row r="54" spans="1:19" s="161" customFormat="1" ht="15" thickTop="1" x14ac:dyDescent="0.3">
      <c r="A54" s="941" t="s">
        <v>1160</v>
      </c>
      <c r="B54" s="942"/>
      <c r="C54" s="942"/>
      <c r="D54" s="942"/>
      <c r="E54" s="942"/>
      <c r="F54" s="942"/>
      <c r="G54" s="943"/>
      <c r="Q54" s="82"/>
      <c r="R54" s="82"/>
      <c r="S54" s="82"/>
    </row>
    <row r="55" spans="1:19" s="448" customFormat="1" x14ac:dyDescent="0.3">
      <c r="A55" s="601" t="s">
        <v>681</v>
      </c>
      <c r="B55" s="595" t="s">
        <v>7</v>
      </c>
      <c r="C55" s="595" t="s">
        <v>1194</v>
      </c>
      <c r="D55" s="595" t="s">
        <v>1193</v>
      </c>
      <c r="E55" s="939" t="s">
        <v>1188</v>
      </c>
      <c r="F55" s="939"/>
      <c r="G55" s="940"/>
      <c r="H55" s="976"/>
      <c r="I55" s="976"/>
      <c r="J55" s="976"/>
      <c r="K55" s="976"/>
      <c r="L55" s="976"/>
      <c r="M55" s="976"/>
      <c r="N55" s="976"/>
      <c r="O55" s="976"/>
      <c r="P55" s="976"/>
      <c r="Q55" s="976"/>
      <c r="R55" s="976"/>
      <c r="S55" s="976"/>
    </row>
    <row r="56" spans="1:19" s="448" customFormat="1" x14ac:dyDescent="0.3">
      <c r="A56" s="601"/>
      <c r="B56" s="595"/>
      <c r="C56" s="595"/>
      <c r="D56" s="595"/>
      <c r="E56" s="457" t="s">
        <v>1189</v>
      </c>
      <c r="F56" s="457" t="s">
        <v>1190</v>
      </c>
      <c r="G56" s="458" t="s">
        <v>1191</v>
      </c>
      <c r="H56" s="443"/>
      <c r="I56" s="443"/>
      <c r="J56" s="443"/>
      <c r="K56" s="443"/>
      <c r="L56" s="443"/>
      <c r="M56" s="443"/>
      <c r="N56" s="443"/>
      <c r="O56" s="443"/>
      <c r="P56" s="443"/>
      <c r="Q56" s="443"/>
      <c r="R56" s="443"/>
      <c r="S56" s="443"/>
    </row>
    <row r="57" spans="1:19" x14ac:dyDescent="0.3">
      <c r="A57" s="57"/>
      <c r="B57" s="209">
        <v>10110201</v>
      </c>
      <c r="C57" s="208"/>
      <c r="D57" s="208" t="s">
        <v>1198</v>
      </c>
      <c r="E57" s="208">
        <f>Input!AQ53</f>
        <v>0</v>
      </c>
      <c r="F57" s="208">
        <f>Input!AR53</f>
        <v>0</v>
      </c>
      <c r="G57" s="72">
        <f>Input!AS53</f>
        <v>0</v>
      </c>
      <c r="H57" s="82"/>
      <c r="I57" s="82"/>
      <c r="J57" s="82"/>
      <c r="K57" s="82"/>
      <c r="L57" s="82"/>
      <c r="M57" s="82"/>
      <c r="N57" s="82"/>
      <c r="O57" s="82"/>
      <c r="P57" s="82"/>
      <c r="Q57" s="82"/>
      <c r="R57" s="82"/>
      <c r="S57" s="82"/>
    </row>
    <row r="58" spans="1:19" x14ac:dyDescent="0.3">
      <c r="A58" s="581" t="s">
        <v>1239</v>
      </c>
      <c r="B58" s="209">
        <v>10120101</v>
      </c>
      <c r="C58" s="208">
        <v>7</v>
      </c>
      <c r="D58" s="208" t="s">
        <v>1238</v>
      </c>
      <c r="E58" s="208">
        <f>Input!AQ54</f>
        <v>534</v>
      </c>
      <c r="F58" s="208">
        <f>Input!AR54</f>
        <v>2837</v>
      </c>
      <c r="G58" s="72">
        <f>Input!AS54</f>
        <v>21427</v>
      </c>
      <c r="H58" s="82"/>
      <c r="I58" s="82"/>
      <c r="J58" s="82"/>
      <c r="K58" s="82"/>
      <c r="L58" s="82"/>
      <c r="M58" s="82"/>
      <c r="N58" s="82"/>
      <c r="O58" s="82"/>
      <c r="P58" s="82"/>
      <c r="Q58" s="82"/>
      <c r="R58" s="82"/>
      <c r="S58" s="82"/>
    </row>
    <row r="59" spans="1:19" x14ac:dyDescent="0.3">
      <c r="A59" s="581"/>
      <c r="B59" s="209">
        <v>10120102</v>
      </c>
      <c r="C59" s="208">
        <v>6</v>
      </c>
      <c r="D59" s="208" t="s">
        <v>1240</v>
      </c>
      <c r="E59" s="208">
        <f>Input!AQ55</f>
        <v>0</v>
      </c>
      <c r="F59" s="208">
        <f>Input!AR55</f>
        <v>0</v>
      </c>
      <c r="G59" s="72">
        <f>Input!AS55</f>
        <v>0</v>
      </c>
      <c r="H59" s="82"/>
      <c r="I59" s="82"/>
      <c r="J59" s="82"/>
      <c r="K59" s="82"/>
      <c r="L59" s="82"/>
      <c r="M59" s="82"/>
      <c r="N59" s="82"/>
      <c r="O59" s="82"/>
      <c r="P59" s="82"/>
    </row>
    <row r="60" spans="1:19" x14ac:dyDescent="0.3">
      <c r="A60" s="581"/>
      <c r="B60" s="209">
        <v>10120103</v>
      </c>
      <c r="C60" s="208">
        <v>21</v>
      </c>
      <c r="D60" s="208" t="s">
        <v>1241</v>
      </c>
      <c r="E60" s="208">
        <f>Input!AQ56</f>
        <v>1515</v>
      </c>
      <c r="F60" s="208">
        <f>Input!AR56</f>
        <v>12895</v>
      </c>
      <c r="G60" s="72">
        <f>Input!AS56</f>
        <v>57621</v>
      </c>
      <c r="H60" s="82"/>
      <c r="I60" s="82"/>
      <c r="J60" s="82"/>
      <c r="K60" s="82"/>
      <c r="L60" s="82"/>
      <c r="M60" s="82"/>
      <c r="N60" s="82"/>
      <c r="O60" s="82"/>
      <c r="P60" s="82"/>
    </row>
    <row r="61" spans="1:19" x14ac:dyDescent="0.3">
      <c r="A61" s="581"/>
      <c r="B61" s="209">
        <v>10120104</v>
      </c>
      <c r="C61" s="208">
        <v>23</v>
      </c>
      <c r="D61" s="208" t="s">
        <v>1242</v>
      </c>
      <c r="E61" s="208">
        <f>Input!AQ57</f>
        <v>3184</v>
      </c>
      <c r="F61" s="208">
        <f>Input!AR57</f>
        <v>18323</v>
      </c>
      <c r="G61" s="72">
        <f>Input!AS57</f>
        <v>44909</v>
      </c>
      <c r="H61" s="82"/>
      <c r="I61" s="82"/>
      <c r="J61" s="82"/>
      <c r="K61" s="82"/>
      <c r="L61" s="82"/>
      <c r="M61" s="82"/>
      <c r="N61" s="82"/>
      <c r="O61" s="82"/>
      <c r="P61" s="82"/>
    </row>
    <row r="62" spans="1:19" x14ac:dyDescent="0.3">
      <c r="A62" s="57"/>
      <c r="B62" s="209">
        <v>10120105</v>
      </c>
      <c r="C62" s="208"/>
      <c r="D62" s="208" t="s">
        <v>1198</v>
      </c>
      <c r="E62" s="208">
        <f>Input!AQ58</f>
        <v>0</v>
      </c>
      <c r="F62" s="208">
        <f>Input!AR58</f>
        <v>0</v>
      </c>
      <c r="G62" s="72">
        <f>Input!AS58</f>
        <v>0</v>
      </c>
      <c r="H62" s="82"/>
      <c r="I62" s="82"/>
      <c r="J62" s="82"/>
      <c r="K62" s="82"/>
      <c r="L62" s="82"/>
      <c r="M62" s="82"/>
      <c r="N62" s="82"/>
      <c r="O62" s="82"/>
      <c r="P62" s="82"/>
    </row>
    <row r="63" spans="1:19" x14ac:dyDescent="0.3">
      <c r="A63" s="438" t="s">
        <v>1239</v>
      </c>
      <c r="B63" s="209">
        <v>10120106</v>
      </c>
      <c r="C63" s="208">
        <v>28</v>
      </c>
      <c r="D63" s="208" t="s">
        <v>1243</v>
      </c>
      <c r="E63" s="208">
        <f>Input!AQ59</f>
        <v>4911</v>
      </c>
      <c r="F63" s="208">
        <f>Input!AR59</f>
        <v>31434</v>
      </c>
      <c r="G63" s="72">
        <f>Input!AS59</f>
        <v>103362</v>
      </c>
      <c r="H63" s="82"/>
      <c r="I63" s="82"/>
      <c r="J63" s="82"/>
      <c r="K63" s="82"/>
      <c r="L63" s="82"/>
      <c r="M63" s="82"/>
      <c r="N63" s="82"/>
      <c r="O63" s="82"/>
      <c r="P63" s="82"/>
    </row>
    <row r="64" spans="1:19" x14ac:dyDescent="0.3">
      <c r="A64" s="438" t="s">
        <v>1236</v>
      </c>
      <c r="B64" s="209">
        <v>10120107</v>
      </c>
      <c r="C64" s="208">
        <v>14</v>
      </c>
      <c r="D64" s="208" t="s">
        <v>1237</v>
      </c>
      <c r="E64" s="208">
        <f>Input!AQ60</f>
        <v>13778</v>
      </c>
      <c r="F64" s="208">
        <f>Input!AR60</f>
        <v>20468</v>
      </c>
      <c r="G64" s="72">
        <f>Input!AS60</f>
        <v>29635</v>
      </c>
      <c r="H64" s="82"/>
      <c r="I64" s="82"/>
      <c r="J64" s="82"/>
      <c r="K64" s="82"/>
      <c r="L64" s="82"/>
      <c r="M64" s="82"/>
      <c r="N64" s="82"/>
      <c r="O64" s="82"/>
      <c r="P64" s="82"/>
    </row>
    <row r="65" spans="1:19" x14ac:dyDescent="0.3">
      <c r="A65" s="438"/>
      <c r="B65" s="209">
        <v>10120108</v>
      </c>
      <c r="C65" s="208"/>
      <c r="D65" s="208" t="s">
        <v>1198</v>
      </c>
      <c r="E65" s="208">
        <f>Input!AQ61</f>
        <v>0</v>
      </c>
      <c r="F65" s="208">
        <f>Input!AR61</f>
        <v>0</v>
      </c>
      <c r="G65" s="72">
        <f>Input!AS61</f>
        <v>0</v>
      </c>
      <c r="H65" s="82"/>
      <c r="I65" s="82"/>
      <c r="J65" s="82"/>
      <c r="K65" s="82"/>
      <c r="L65" s="82"/>
      <c r="M65" s="82"/>
      <c r="N65" s="82"/>
      <c r="O65" s="82"/>
      <c r="P65" s="82"/>
    </row>
    <row r="66" spans="1:19" x14ac:dyDescent="0.3">
      <c r="A66" s="581" t="s">
        <v>1246</v>
      </c>
      <c r="B66" s="209">
        <v>10120201</v>
      </c>
      <c r="C66" s="208">
        <v>22</v>
      </c>
      <c r="D66" s="208" t="s">
        <v>1244</v>
      </c>
      <c r="E66" s="208">
        <f>Input!AQ62</f>
        <v>0</v>
      </c>
      <c r="F66" s="208">
        <f>Input!AR62</f>
        <v>0</v>
      </c>
      <c r="G66" s="72">
        <f>Input!AS62</f>
        <v>0</v>
      </c>
      <c r="H66" s="82"/>
      <c r="I66" s="82"/>
      <c r="J66" s="82"/>
      <c r="K66" s="82"/>
      <c r="L66" s="82"/>
      <c r="M66" s="82"/>
      <c r="N66" s="82"/>
      <c r="O66" s="82"/>
      <c r="P66" s="82"/>
    </row>
    <row r="67" spans="1:19" x14ac:dyDescent="0.3">
      <c r="A67" s="581"/>
      <c r="B67" s="209">
        <v>10120202</v>
      </c>
      <c r="C67" s="208">
        <v>28</v>
      </c>
      <c r="D67" s="208" t="s">
        <v>1245</v>
      </c>
      <c r="E67" s="208">
        <f>Input!AQ63</f>
        <v>0</v>
      </c>
      <c r="F67" s="208">
        <f>Input!AR63</f>
        <v>0</v>
      </c>
      <c r="G67" s="72">
        <f>Input!AS63</f>
        <v>0</v>
      </c>
      <c r="H67" s="82"/>
      <c r="I67" s="82"/>
      <c r="J67" s="82"/>
      <c r="K67" s="82"/>
      <c r="L67" s="82"/>
      <c r="M67" s="82"/>
      <c r="N67" s="82"/>
      <c r="O67" s="82"/>
      <c r="P67" s="82"/>
    </row>
    <row r="68" spans="1:19" x14ac:dyDescent="0.3">
      <c r="A68" s="438" t="s">
        <v>1234</v>
      </c>
      <c r="B68" s="209">
        <v>10120203</v>
      </c>
      <c r="C68" s="208">
        <v>5</v>
      </c>
      <c r="D68" s="208" t="s">
        <v>1235</v>
      </c>
      <c r="E68" s="208">
        <f>Input!AQ64</f>
        <v>17293</v>
      </c>
      <c r="F68" s="208">
        <f>Input!AR64</f>
        <v>26391</v>
      </c>
      <c r="G68" s="72">
        <f>Input!AS64</f>
        <v>34279</v>
      </c>
      <c r="H68" s="82"/>
      <c r="I68" s="82"/>
      <c r="J68" s="82"/>
      <c r="K68" s="82"/>
      <c r="L68" s="82"/>
      <c r="M68" s="82"/>
      <c r="N68" s="82"/>
      <c r="O68" s="82"/>
      <c r="P68" s="82"/>
    </row>
    <row r="69" spans="1:19" ht="15" thickBot="1" x14ac:dyDescent="0.35">
      <c r="A69" s="440"/>
      <c r="B69" s="51">
        <v>10150002</v>
      </c>
      <c r="C69" s="74"/>
      <c r="D69" s="74" t="s">
        <v>1198</v>
      </c>
      <c r="E69" s="74">
        <f>Input!AQ65</f>
        <v>0</v>
      </c>
      <c r="F69" s="74">
        <f>Input!AR65</f>
        <v>0</v>
      </c>
      <c r="G69" s="75">
        <f>Input!AS65</f>
        <v>0</v>
      </c>
      <c r="H69" s="82"/>
      <c r="I69" s="82"/>
      <c r="J69" s="82"/>
      <c r="K69" s="82"/>
      <c r="L69" s="82"/>
      <c r="M69" s="82"/>
      <c r="N69" s="82"/>
      <c r="O69" s="82"/>
      <c r="P69" s="82"/>
    </row>
    <row r="70" spans="1:19" ht="16.8" thickTop="1" thickBot="1" x14ac:dyDescent="0.35">
      <c r="A70" s="970" t="s">
        <v>1148</v>
      </c>
      <c r="B70" s="971"/>
      <c r="C70" s="971"/>
      <c r="D70" s="971"/>
      <c r="E70" s="971"/>
      <c r="F70" s="971"/>
      <c r="G70" s="971"/>
      <c r="H70" s="971"/>
      <c r="I70" s="971"/>
      <c r="J70" s="971"/>
      <c r="K70" s="971"/>
      <c r="L70" s="971"/>
      <c r="M70" s="971"/>
      <c r="N70" s="971"/>
      <c r="O70" s="971"/>
      <c r="P70" s="971"/>
      <c r="Q70" s="971"/>
      <c r="R70" s="971"/>
      <c r="S70" s="972"/>
    </row>
    <row r="71" spans="1:19" s="161" customFormat="1" ht="15" thickTop="1" x14ac:dyDescent="0.3">
      <c r="A71" s="973" t="s">
        <v>1160</v>
      </c>
      <c r="B71" s="974"/>
      <c r="C71" s="974"/>
      <c r="D71" s="974"/>
      <c r="E71" s="974"/>
      <c r="F71" s="974"/>
      <c r="G71" s="975"/>
      <c r="H71" s="973" t="s">
        <v>1161</v>
      </c>
      <c r="I71" s="974"/>
      <c r="J71" s="974"/>
      <c r="K71" s="974"/>
      <c r="L71" s="974"/>
      <c r="M71" s="974"/>
      <c r="N71" s="974"/>
      <c r="O71" s="974"/>
      <c r="P71" s="975"/>
      <c r="Q71" s="973" t="s">
        <v>1162</v>
      </c>
      <c r="R71" s="974"/>
      <c r="S71" s="975"/>
    </row>
    <row r="72" spans="1:19" s="161" customFormat="1" x14ac:dyDescent="0.3">
      <c r="A72" s="601" t="s">
        <v>681</v>
      </c>
      <c r="B72" s="595" t="s">
        <v>7</v>
      </c>
      <c r="C72" s="595" t="s">
        <v>1194</v>
      </c>
      <c r="D72" s="595" t="s">
        <v>1193</v>
      </c>
      <c r="E72" s="939" t="s">
        <v>1188</v>
      </c>
      <c r="F72" s="939"/>
      <c r="G72" s="940"/>
      <c r="H72" s="959" t="s">
        <v>1264</v>
      </c>
      <c r="I72" s="960"/>
      <c r="J72" s="960"/>
      <c r="K72" s="960" t="s">
        <v>1265</v>
      </c>
      <c r="L72" s="960"/>
      <c r="M72" s="960"/>
      <c r="N72" s="960" t="s">
        <v>665</v>
      </c>
      <c r="O72" s="960"/>
      <c r="P72" s="961"/>
      <c r="Q72" s="959" t="s">
        <v>1267</v>
      </c>
      <c r="R72" s="960"/>
      <c r="S72" s="961"/>
    </row>
    <row r="73" spans="1:19" s="161" customFormat="1" x14ac:dyDescent="0.3">
      <c r="A73" s="601"/>
      <c r="B73" s="595"/>
      <c r="C73" s="595"/>
      <c r="D73" s="595"/>
      <c r="E73" s="457" t="s">
        <v>1189</v>
      </c>
      <c r="F73" s="457" t="s">
        <v>1190</v>
      </c>
      <c r="G73" s="458" t="s">
        <v>1191</v>
      </c>
      <c r="H73" s="447" t="s">
        <v>1189</v>
      </c>
      <c r="I73" s="444" t="s">
        <v>1266</v>
      </c>
      <c r="J73" s="444" t="s">
        <v>1191</v>
      </c>
      <c r="K73" s="444" t="s">
        <v>1189</v>
      </c>
      <c r="L73" s="444" t="s">
        <v>1266</v>
      </c>
      <c r="M73" s="444" t="s">
        <v>1191</v>
      </c>
      <c r="N73" s="444" t="s">
        <v>1189</v>
      </c>
      <c r="O73" s="444" t="s">
        <v>1266</v>
      </c>
      <c r="P73" s="446" t="s">
        <v>1191</v>
      </c>
      <c r="Q73" s="447" t="s">
        <v>1189</v>
      </c>
      <c r="R73" s="444" t="s">
        <v>1266</v>
      </c>
      <c r="S73" s="446" t="s">
        <v>1191</v>
      </c>
    </row>
    <row r="74" spans="1:19" x14ac:dyDescent="0.3">
      <c r="A74" s="581" t="s">
        <v>1255</v>
      </c>
      <c r="B74" s="209">
        <v>14040101</v>
      </c>
      <c r="C74" s="208">
        <v>20.059999999999999</v>
      </c>
      <c r="D74" s="209" t="s">
        <v>1257</v>
      </c>
      <c r="E74" s="208">
        <f>Input!AQ69</f>
        <v>296015</v>
      </c>
      <c r="F74" s="208">
        <f>Input!AR69</f>
        <v>808709</v>
      </c>
      <c r="G74" s="208">
        <f>Input!AS69</f>
        <v>1408842</v>
      </c>
      <c r="H74" s="57"/>
      <c r="I74" s="208">
        <v>1792000</v>
      </c>
      <c r="J74" s="208"/>
      <c r="K74" s="208"/>
      <c r="L74" s="208">
        <v>343700</v>
      </c>
      <c r="M74" s="208"/>
      <c r="N74" s="208"/>
      <c r="O74" s="208">
        <f>L74/I74</f>
        <v>0.19179687500000001</v>
      </c>
      <c r="P74" s="72"/>
      <c r="Q74" s="57">
        <f>O74*E74</f>
        <v>56774.751953125</v>
      </c>
      <c r="R74" s="208">
        <f>O74*F74</f>
        <v>155107.85898437499</v>
      </c>
      <c r="S74" s="72">
        <f>O74*G74</f>
        <v>270211.49296875001</v>
      </c>
    </row>
    <row r="75" spans="1:19" x14ac:dyDescent="0.3">
      <c r="A75" s="581"/>
      <c r="B75" s="209">
        <v>14040102</v>
      </c>
      <c r="C75" s="208">
        <v>13.04</v>
      </c>
      <c r="D75" s="208" t="s">
        <v>1256</v>
      </c>
      <c r="E75" s="208">
        <f>Input!AQ70</f>
        <v>225743</v>
      </c>
      <c r="F75" s="208">
        <f>Input!AR70</f>
        <v>525043</v>
      </c>
      <c r="G75" s="208">
        <f>Input!AS70</f>
        <v>753308</v>
      </c>
      <c r="H75" s="57"/>
      <c r="I75" s="208">
        <v>1792000</v>
      </c>
      <c r="J75" s="208"/>
      <c r="K75" s="208"/>
      <c r="L75" s="208">
        <v>343700</v>
      </c>
      <c r="M75" s="208"/>
      <c r="N75" s="208"/>
      <c r="O75" s="208">
        <f t="shared" ref="O75:O85" si="16">L75/I75</f>
        <v>0.19179687500000001</v>
      </c>
      <c r="P75" s="72"/>
      <c r="Q75" s="57">
        <f t="shared" ref="Q75:Q85" si="17">O75*E75</f>
        <v>43296.801953125003</v>
      </c>
      <c r="R75" s="208">
        <f t="shared" ref="R75:R85" si="18">O75*F75</f>
        <v>100701.606640625</v>
      </c>
      <c r="S75" s="72">
        <f t="shared" ref="S75:S85" si="19">O75*G75</f>
        <v>144482.12031250002</v>
      </c>
    </row>
    <row r="76" spans="1:19" x14ac:dyDescent="0.3">
      <c r="A76" s="581"/>
      <c r="B76" s="209">
        <v>14040103</v>
      </c>
      <c r="C76" s="208">
        <v>24.12</v>
      </c>
      <c r="D76" s="208" t="s">
        <v>1258</v>
      </c>
      <c r="E76" s="208">
        <f>Input!AQ71</f>
        <v>595320</v>
      </c>
      <c r="F76" s="208">
        <f>Input!AR71</f>
        <v>1137732</v>
      </c>
      <c r="G76" s="208">
        <f>Input!AS71</f>
        <v>1806305</v>
      </c>
      <c r="H76" s="57"/>
      <c r="I76" s="208">
        <v>1792000</v>
      </c>
      <c r="J76" s="208"/>
      <c r="K76" s="208"/>
      <c r="L76" s="208">
        <v>343700</v>
      </c>
      <c r="M76" s="208"/>
      <c r="N76" s="208"/>
      <c r="O76" s="208">
        <f t="shared" si="16"/>
        <v>0.19179687500000001</v>
      </c>
      <c r="P76" s="72"/>
      <c r="Q76" s="57">
        <f t="shared" si="17"/>
        <v>114180.515625</v>
      </c>
      <c r="R76" s="208">
        <f t="shared" si="18"/>
        <v>218213.44218750001</v>
      </c>
      <c r="S76" s="72">
        <f t="shared" si="19"/>
        <v>346443.654296875</v>
      </c>
    </row>
    <row r="77" spans="1:19" x14ac:dyDescent="0.3">
      <c r="A77" s="581"/>
      <c r="B77" s="209">
        <v>14040104</v>
      </c>
      <c r="C77" s="208">
        <v>23.08</v>
      </c>
      <c r="D77" s="208" t="s">
        <v>1259</v>
      </c>
      <c r="E77" s="208">
        <f>Input!AQ72</f>
        <v>25813</v>
      </c>
      <c r="F77" s="208">
        <f>Input!AR72</f>
        <v>45291</v>
      </c>
      <c r="G77" s="208">
        <f>Input!AS72</f>
        <v>82412</v>
      </c>
      <c r="H77" s="57"/>
      <c r="I77" s="208">
        <v>1792000</v>
      </c>
      <c r="J77" s="208"/>
      <c r="K77" s="208"/>
      <c r="L77" s="208">
        <v>343700</v>
      </c>
      <c r="M77" s="208"/>
      <c r="N77" s="208"/>
      <c r="O77" s="208">
        <f t="shared" si="16"/>
        <v>0.19179687500000001</v>
      </c>
      <c r="P77" s="72"/>
      <c r="Q77" s="57">
        <f t="shared" si="17"/>
        <v>4950.8527343750002</v>
      </c>
      <c r="R77" s="208">
        <f t="shared" si="18"/>
        <v>8686.6722656250004</v>
      </c>
      <c r="S77" s="72">
        <f t="shared" si="19"/>
        <v>15806.364062500001</v>
      </c>
    </row>
    <row r="78" spans="1:19" x14ac:dyDescent="0.3">
      <c r="A78" s="57"/>
      <c r="B78" s="209">
        <v>14040105</v>
      </c>
      <c r="C78" s="208"/>
      <c r="D78" s="208" t="s">
        <v>1198</v>
      </c>
      <c r="E78" s="208">
        <f>Input!AQ73</f>
        <v>0</v>
      </c>
      <c r="F78" s="208">
        <f>Input!AR73</f>
        <v>0</v>
      </c>
      <c r="G78" s="208">
        <f>Input!AS73</f>
        <v>0</v>
      </c>
      <c r="H78" s="57"/>
      <c r="I78" s="208">
        <v>1792000</v>
      </c>
      <c r="J78" s="208"/>
      <c r="K78" s="208"/>
      <c r="L78" s="208">
        <v>343700</v>
      </c>
      <c r="M78" s="208"/>
      <c r="N78" s="208"/>
      <c r="O78" s="208">
        <f t="shared" si="16"/>
        <v>0.19179687500000001</v>
      </c>
      <c r="P78" s="72"/>
      <c r="Q78" s="57">
        <f t="shared" si="17"/>
        <v>0</v>
      </c>
      <c r="R78" s="208">
        <f t="shared" si="18"/>
        <v>0</v>
      </c>
      <c r="S78" s="72">
        <f t="shared" si="19"/>
        <v>0</v>
      </c>
    </row>
    <row r="79" spans="1:19" x14ac:dyDescent="0.3">
      <c r="A79" s="438" t="s">
        <v>1250</v>
      </c>
      <c r="B79" s="209">
        <v>14040106</v>
      </c>
      <c r="C79" s="208">
        <v>7.04</v>
      </c>
      <c r="D79" s="208" t="s">
        <v>1251</v>
      </c>
      <c r="E79" s="208">
        <f>Input!AQ74</f>
        <v>23638</v>
      </c>
      <c r="F79" s="208">
        <f>Input!AR74</f>
        <v>51809</v>
      </c>
      <c r="G79" s="208">
        <f>Input!AS74</f>
        <v>117786</v>
      </c>
      <c r="H79" s="57"/>
      <c r="I79" s="208">
        <v>1792000</v>
      </c>
      <c r="J79" s="208"/>
      <c r="K79" s="208"/>
      <c r="L79" s="208">
        <v>343700</v>
      </c>
      <c r="M79" s="208"/>
      <c r="N79" s="208"/>
      <c r="O79" s="208">
        <f t="shared" si="16"/>
        <v>0.19179687500000001</v>
      </c>
      <c r="P79" s="72"/>
      <c r="Q79" s="57">
        <f t="shared" si="17"/>
        <v>4533.6945312500002</v>
      </c>
      <c r="R79" s="208">
        <f t="shared" si="18"/>
        <v>9936.8042968749996</v>
      </c>
      <c r="S79" s="72">
        <f t="shared" si="19"/>
        <v>22590.986718750002</v>
      </c>
    </row>
    <row r="80" spans="1:19" x14ac:dyDescent="0.3">
      <c r="A80" s="581" t="s">
        <v>1249</v>
      </c>
      <c r="B80" s="209">
        <v>14040107</v>
      </c>
      <c r="C80" s="208">
        <v>12.02</v>
      </c>
      <c r="D80" s="208" t="s">
        <v>1248</v>
      </c>
      <c r="E80" s="208">
        <f>Input!AQ75</f>
        <v>13383</v>
      </c>
      <c r="F80" s="208">
        <f>Input!AR75</f>
        <v>50564</v>
      </c>
      <c r="G80" s="208">
        <f>Input!AS75</f>
        <v>117098</v>
      </c>
      <c r="H80" s="57"/>
      <c r="I80" s="208">
        <v>1792000</v>
      </c>
      <c r="J80" s="208"/>
      <c r="K80" s="208"/>
      <c r="L80" s="208">
        <v>343700</v>
      </c>
      <c r="M80" s="208"/>
      <c r="N80" s="208"/>
      <c r="O80" s="208">
        <f t="shared" si="16"/>
        <v>0.19179687500000001</v>
      </c>
      <c r="P80" s="72"/>
      <c r="Q80" s="57">
        <f t="shared" si="17"/>
        <v>2566.8175781250002</v>
      </c>
      <c r="R80" s="208">
        <f t="shared" si="18"/>
        <v>9698.0171874999996</v>
      </c>
      <c r="S80" s="72">
        <f t="shared" si="19"/>
        <v>22459.030468749999</v>
      </c>
    </row>
    <row r="81" spans="1:19" x14ac:dyDescent="0.3">
      <c r="A81" s="581"/>
      <c r="B81" s="209">
        <v>14040108</v>
      </c>
      <c r="C81" s="208">
        <v>10.02</v>
      </c>
      <c r="D81" s="208" t="s">
        <v>1247</v>
      </c>
      <c r="E81" s="208">
        <f>Input!AQ76</f>
        <v>5794</v>
      </c>
      <c r="F81" s="208">
        <f>Input!AR76</f>
        <v>24631</v>
      </c>
      <c r="G81" s="208">
        <f>Input!AS76</f>
        <v>57978</v>
      </c>
      <c r="H81" s="57"/>
      <c r="I81" s="208">
        <v>1792000</v>
      </c>
      <c r="J81" s="208"/>
      <c r="K81" s="208"/>
      <c r="L81" s="208">
        <v>343700</v>
      </c>
      <c r="M81" s="208"/>
      <c r="N81" s="208"/>
      <c r="O81" s="208">
        <f t="shared" si="16"/>
        <v>0.19179687500000001</v>
      </c>
      <c r="P81" s="72"/>
      <c r="Q81" s="57">
        <f t="shared" si="17"/>
        <v>1111.2710937500001</v>
      </c>
      <c r="R81" s="208">
        <f t="shared" si="18"/>
        <v>4724.1488281250004</v>
      </c>
      <c r="S81" s="72">
        <f t="shared" si="19"/>
        <v>11119.999218750001</v>
      </c>
    </row>
    <row r="82" spans="1:19" x14ac:dyDescent="0.3">
      <c r="A82" s="57"/>
      <c r="B82" s="209">
        <v>14040109</v>
      </c>
      <c r="C82" s="208"/>
      <c r="D82" s="208" t="s">
        <v>1198</v>
      </c>
      <c r="E82" s="208">
        <f>Input!AQ77</f>
        <v>0</v>
      </c>
      <c r="F82" s="208">
        <f>Input!AR77</f>
        <v>0</v>
      </c>
      <c r="G82" s="208">
        <f>Input!AS77</f>
        <v>0</v>
      </c>
      <c r="H82" s="57"/>
      <c r="I82" s="208">
        <v>1792000</v>
      </c>
      <c r="J82" s="208"/>
      <c r="K82" s="208"/>
      <c r="L82" s="208">
        <v>343700</v>
      </c>
      <c r="M82" s="208"/>
      <c r="N82" s="208"/>
      <c r="O82" s="208">
        <f t="shared" si="16"/>
        <v>0.19179687500000001</v>
      </c>
      <c r="P82" s="72"/>
      <c r="Q82" s="57">
        <f t="shared" si="17"/>
        <v>0</v>
      </c>
      <c r="R82" s="208">
        <f t="shared" si="18"/>
        <v>0</v>
      </c>
      <c r="S82" s="72">
        <f t="shared" si="19"/>
        <v>0</v>
      </c>
    </row>
    <row r="83" spans="1:19" x14ac:dyDescent="0.3">
      <c r="A83" s="57"/>
      <c r="B83" s="209">
        <v>14040200</v>
      </c>
      <c r="C83" s="208"/>
      <c r="D83" s="208" t="s">
        <v>1198</v>
      </c>
      <c r="E83" s="208">
        <f>Input!AQ78</f>
        <v>0</v>
      </c>
      <c r="F83" s="208">
        <f>Input!AR78</f>
        <v>0</v>
      </c>
      <c r="G83" s="208">
        <f>Input!AS78</f>
        <v>0</v>
      </c>
      <c r="H83" s="57"/>
      <c r="I83" s="208">
        <v>1792000</v>
      </c>
      <c r="J83" s="208"/>
      <c r="K83" s="208"/>
      <c r="L83" s="208">
        <v>343700</v>
      </c>
      <c r="M83" s="208"/>
      <c r="N83" s="208"/>
      <c r="O83" s="208">
        <f t="shared" si="16"/>
        <v>0.19179687500000001</v>
      </c>
      <c r="P83" s="72"/>
      <c r="Q83" s="57">
        <f t="shared" si="17"/>
        <v>0</v>
      </c>
      <c r="R83" s="208">
        <f t="shared" si="18"/>
        <v>0</v>
      </c>
      <c r="S83" s="72">
        <f t="shared" si="19"/>
        <v>0</v>
      </c>
    </row>
    <row r="84" spans="1:19" x14ac:dyDescent="0.3">
      <c r="A84" s="581" t="s">
        <v>1252</v>
      </c>
      <c r="B84" s="209">
        <v>14050003</v>
      </c>
      <c r="C84" s="208">
        <v>16.14</v>
      </c>
      <c r="D84" s="208" t="s">
        <v>1253</v>
      </c>
      <c r="E84" s="208">
        <f>Input!AQ79</f>
        <v>177321</v>
      </c>
      <c r="F84" s="208">
        <f>Input!AR79</f>
        <v>406658</v>
      </c>
      <c r="G84" s="208">
        <f>Input!AS79</f>
        <v>641712</v>
      </c>
      <c r="H84" s="57"/>
      <c r="I84" s="208">
        <v>1792000</v>
      </c>
      <c r="J84" s="208"/>
      <c r="K84" s="208"/>
      <c r="L84" s="208">
        <v>343700</v>
      </c>
      <c r="M84" s="208"/>
      <c r="N84" s="208"/>
      <c r="O84" s="208">
        <f t="shared" si="16"/>
        <v>0.19179687500000001</v>
      </c>
      <c r="P84" s="72"/>
      <c r="Q84" s="57">
        <f t="shared" si="17"/>
        <v>34009.613671874999</v>
      </c>
      <c r="R84" s="208">
        <f t="shared" si="18"/>
        <v>77995.733593750003</v>
      </c>
      <c r="S84" s="72">
        <f t="shared" si="19"/>
        <v>123078.35625</v>
      </c>
    </row>
    <row r="85" spans="1:19" ht="15" thickBot="1" x14ac:dyDescent="0.35">
      <c r="A85" s="980"/>
      <c r="B85" s="210">
        <v>14050004</v>
      </c>
      <c r="C85" s="211">
        <v>15.04</v>
      </c>
      <c r="D85" s="211" t="s">
        <v>1254</v>
      </c>
      <c r="E85" s="208">
        <f>Input!AQ80</f>
        <v>7618</v>
      </c>
      <c r="F85" s="208">
        <f>Input!AR80</f>
        <v>13772</v>
      </c>
      <c r="G85" s="208">
        <f>Input!AS80</f>
        <v>13772</v>
      </c>
      <c r="H85" s="73"/>
      <c r="I85" s="74">
        <v>1792000</v>
      </c>
      <c r="J85" s="74"/>
      <c r="K85" s="74"/>
      <c r="L85" s="74">
        <v>343700</v>
      </c>
      <c r="M85" s="74"/>
      <c r="N85" s="74"/>
      <c r="O85" s="74">
        <f t="shared" si="16"/>
        <v>0.19179687500000001</v>
      </c>
      <c r="P85" s="75"/>
      <c r="Q85" s="73">
        <f t="shared" si="17"/>
        <v>1461.10859375</v>
      </c>
      <c r="R85" s="74">
        <f t="shared" si="18"/>
        <v>2641.4265625000003</v>
      </c>
      <c r="S85" s="75">
        <f t="shared" si="19"/>
        <v>2641.4265625000003</v>
      </c>
    </row>
    <row r="86" spans="1:19" ht="16.8" thickTop="1" thickBot="1" x14ac:dyDescent="0.35">
      <c r="A86" s="981" t="s">
        <v>1149</v>
      </c>
      <c r="B86" s="982"/>
      <c r="C86" s="982"/>
      <c r="D86" s="982"/>
      <c r="E86" s="982"/>
      <c r="F86" s="982"/>
      <c r="G86" s="983"/>
    </row>
    <row r="87" spans="1:19" s="161" customFormat="1" ht="15" thickTop="1" x14ac:dyDescent="0.3">
      <c r="A87" s="977" t="s">
        <v>1160</v>
      </c>
      <c r="B87" s="978"/>
      <c r="C87" s="978"/>
      <c r="D87" s="978"/>
      <c r="E87" s="978"/>
      <c r="F87" s="978"/>
      <c r="G87" s="979"/>
    </row>
    <row r="88" spans="1:19" s="161" customFormat="1" x14ac:dyDescent="0.3">
      <c r="A88" s="601" t="s">
        <v>681</v>
      </c>
      <c r="B88" s="595" t="s">
        <v>7</v>
      </c>
      <c r="C88" s="459"/>
      <c r="D88" s="459"/>
      <c r="E88" s="939" t="s">
        <v>1188</v>
      </c>
      <c r="F88" s="939"/>
      <c r="G88" s="940"/>
    </row>
    <row r="89" spans="1:19" s="161" customFormat="1" x14ac:dyDescent="0.3">
      <c r="A89" s="601"/>
      <c r="B89" s="595"/>
      <c r="C89" s="459"/>
      <c r="D89" s="459"/>
      <c r="E89" s="457" t="s">
        <v>1189</v>
      </c>
      <c r="F89" s="457" t="s">
        <v>1190</v>
      </c>
      <c r="G89" s="458" t="s">
        <v>1191</v>
      </c>
    </row>
    <row r="90" spans="1:19" x14ac:dyDescent="0.3">
      <c r="A90" s="57" t="s">
        <v>966</v>
      </c>
      <c r="B90" s="209">
        <v>16010101</v>
      </c>
      <c r="C90" s="208"/>
      <c r="D90" s="208"/>
      <c r="E90" s="208">
        <f>Input!AQ84</f>
        <v>0</v>
      </c>
      <c r="F90" s="208">
        <f>Input!AR84</f>
        <v>0</v>
      </c>
      <c r="G90" s="72">
        <f>Input!AS84</f>
        <v>0</v>
      </c>
    </row>
    <row r="91" spans="1:19" ht="15" thickBot="1" x14ac:dyDescent="0.35">
      <c r="A91" s="73" t="s">
        <v>967</v>
      </c>
      <c r="B91" s="51">
        <v>16010102</v>
      </c>
      <c r="C91" s="74"/>
      <c r="D91" s="74"/>
      <c r="E91" s="74">
        <f>Input!AQ85</f>
        <v>0</v>
      </c>
      <c r="F91" s="74">
        <f>Input!AR85</f>
        <v>0</v>
      </c>
      <c r="G91" s="75">
        <f>Input!AS85</f>
        <v>0</v>
      </c>
    </row>
    <row r="92" spans="1:19" ht="15" thickTop="1" x14ac:dyDescent="0.3"/>
  </sheetData>
  <mergeCells count="76">
    <mergeCell ref="A74:A77"/>
    <mergeCell ref="A86:G86"/>
    <mergeCell ref="H72:J72"/>
    <mergeCell ref="K72:M72"/>
    <mergeCell ref="N72:P72"/>
    <mergeCell ref="A72:A73"/>
    <mergeCell ref="B72:B73"/>
    <mergeCell ref="C72:C73"/>
    <mergeCell ref="D72:D73"/>
    <mergeCell ref="E72:G72"/>
    <mergeCell ref="A87:G87"/>
    <mergeCell ref="A88:A89"/>
    <mergeCell ref="B88:B89"/>
    <mergeCell ref="E88:G88"/>
    <mergeCell ref="A84:A85"/>
    <mergeCell ref="E55:G55"/>
    <mergeCell ref="A70:S70"/>
    <mergeCell ref="Q72:S72"/>
    <mergeCell ref="A71:G71"/>
    <mergeCell ref="H71:P71"/>
    <mergeCell ref="Q71:S71"/>
    <mergeCell ref="H55:J55"/>
    <mergeCell ref="K55:M55"/>
    <mergeCell ref="N55:P55"/>
    <mergeCell ref="Q55:S55"/>
    <mergeCell ref="K39:M39"/>
    <mergeCell ref="N39:P39"/>
    <mergeCell ref="Q39:S39"/>
    <mergeCell ref="A37:S37"/>
    <mergeCell ref="H38:P38"/>
    <mergeCell ref="Q38:S38"/>
    <mergeCell ref="A39:A40"/>
    <mergeCell ref="B39:B40"/>
    <mergeCell ref="C39:C40"/>
    <mergeCell ref="D39:D40"/>
    <mergeCell ref="H39:J39"/>
    <mergeCell ref="A17:A24"/>
    <mergeCell ref="A3:G3"/>
    <mergeCell ref="E27:G27"/>
    <mergeCell ref="D27:D28"/>
    <mergeCell ref="C27:C28"/>
    <mergeCell ref="B27:B28"/>
    <mergeCell ref="A27:A28"/>
    <mergeCell ref="A26:G26"/>
    <mergeCell ref="A25:S25"/>
    <mergeCell ref="H27:J27"/>
    <mergeCell ref="K27:M27"/>
    <mergeCell ref="N27:P27"/>
    <mergeCell ref="H26:P26"/>
    <mergeCell ref="Q26:S26"/>
    <mergeCell ref="Q27:S27"/>
    <mergeCell ref="A1:C1"/>
    <mergeCell ref="D4:D5"/>
    <mergeCell ref="C4:C5"/>
    <mergeCell ref="A6:A9"/>
    <mergeCell ref="A11:A16"/>
    <mergeCell ref="A2:G2"/>
    <mergeCell ref="E4:G4"/>
    <mergeCell ref="A4:A5"/>
    <mergeCell ref="B4:B5"/>
    <mergeCell ref="A29:A31"/>
    <mergeCell ref="A53:G53"/>
    <mergeCell ref="A58:A61"/>
    <mergeCell ref="A66:A67"/>
    <mergeCell ref="A80:A81"/>
    <mergeCell ref="A48:A49"/>
    <mergeCell ref="A43:A46"/>
    <mergeCell ref="A52:D52"/>
    <mergeCell ref="A51:G51"/>
    <mergeCell ref="A38:G38"/>
    <mergeCell ref="E39:G39"/>
    <mergeCell ref="A54:G54"/>
    <mergeCell ref="A55:A56"/>
    <mergeCell ref="B55:B56"/>
    <mergeCell ref="C55:C56"/>
    <mergeCell ref="D55:D5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Input</vt:lpstr>
      <vt:lpstr>Output</vt:lpstr>
      <vt:lpstr>Document Sources and Data</vt:lpstr>
      <vt:lpstr>GIS Sources and Data</vt:lpstr>
      <vt:lpstr>Physical Supply by HUC 8 Detail</vt:lpstr>
      <vt:lpstr>Physical Supply by HUC 8</vt:lpstr>
      <vt:lpstr>Water Use Current Detail</vt:lpstr>
      <vt:lpstr>Water Use Current M&amp;I</vt:lpstr>
      <vt:lpstr>Water Use Current Ag</vt:lpstr>
      <vt:lpstr>Water Use Current Thermo</vt:lpstr>
      <vt:lpstr>Current Groundwater Detail</vt:lpstr>
      <vt:lpstr>Current Groundwater Pumping</vt:lpstr>
      <vt:lpstr>Water Use Future Detail</vt:lpstr>
      <vt:lpstr>Water Use Future M&amp;I</vt:lpstr>
      <vt:lpstr>Water Use Future Agriculture</vt:lpstr>
      <vt:lpstr>Recharge Detail</vt:lpstr>
      <vt:lpstr>Recharge</vt:lpstr>
      <vt:lpstr>Storage Details</vt:lpstr>
      <vt:lpstr>Storage</vt:lpstr>
      <vt:lpstr>Species Details</vt:lpstr>
      <vt:lpstr>Species</vt:lpstr>
      <vt:lpstr>Available Water Details</vt:lpstr>
      <vt:lpstr>Available Water</vt:lpstr>
    </vt:vector>
  </TitlesOfParts>
  <Company>Sandia National Laboratories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Barbie Moreland</dc:creator>
  <cp:lastModifiedBy>Barbie Moreland</cp:lastModifiedBy>
  <cp:lastPrinted>2012-09-19T16:15:05Z</cp:lastPrinted>
  <dcterms:created xsi:type="dcterms:W3CDTF">2012-08-14T16:11:04Z</dcterms:created>
  <dcterms:modified xsi:type="dcterms:W3CDTF">2013-02-27T19:41:00Z</dcterms:modified>
</cp:coreProperties>
</file>